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bookViews>
    <workbookView xWindow="0" yWindow="0" windowWidth="21600" windowHeight="9735" firstSheet="5" activeTab="5"/>
  </bookViews>
  <sheets>
    <sheet name="RESOLUÇÃO 001_2012 " sheetId="3" state="hidden" r:id="rId1"/>
    <sheet name="base" sheetId="4" state="hidden" r:id="rId2"/>
    <sheet name="Planilha1" sheetId="7" state="hidden" r:id="rId3"/>
    <sheet name="implantação" sheetId="8" state="hidden" r:id="rId4"/>
    <sheet name="grandes itens" sheetId="6" state="hidden" r:id="rId5"/>
    <sheet name="cronograma" sheetId="5" r:id="rId6"/>
    <sheet name="composição dos itens" sheetId="2" state="hidden" r:id="rId7"/>
  </sheets>
  <externalReferences>
    <externalReference r:id="rId8"/>
  </externalReferences>
  <definedNames>
    <definedName name="__Anonymous_Sheet_DB__0">#REF!</definedName>
    <definedName name="_xlnm._FilterDatabase" localSheetId="4" hidden="1">'grandes itens'!$A$4:$F$23</definedName>
    <definedName name="_xlnm.Print_Area" localSheetId="1">base!$A$1:$P$139</definedName>
    <definedName name="_xlnm.Print_Area" localSheetId="5">cronograma!$B$1:$R$65</definedName>
    <definedName name="_xlnm.Print_Area" localSheetId="4">'grandes itens'!$A$1:$G$23</definedName>
    <definedName name="_xlnm.Print_Area" localSheetId="2">Planilha1!$A$1:$L$57</definedName>
    <definedName name="_xlnm.Print_Area" localSheetId="0">'RESOLUÇÃO 001_2012 '!$B$2:$C$63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Print_Area">"$#REF!.$B$1:$N$9"</definedName>
    <definedName name="Excel_BuiltIn_Print_Titles">"$#REF!.$A$1:$AMJ$9"</definedName>
    <definedName name="_xlnm.Print_Titles" localSheetId="4">'grandes itens'!$4:$4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5" l="1"/>
  <c r="L38" i="7" l="1"/>
  <c r="L36" i="7"/>
  <c r="L34" i="7"/>
  <c r="L32" i="7"/>
  <c r="L30" i="7"/>
  <c r="L28" i="7"/>
  <c r="L48" i="7"/>
  <c r="L16" i="7"/>
  <c r="L26" i="7"/>
  <c r="L24" i="7"/>
  <c r="L22" i="7"/>
  <c r="L20" i="7"/>
  <c r="L18" i="7"/>
  <c r="L40" i="7"/>
  <c r="L46" i="7"/>
  <c r="L44" i="7"/>
  <c r="L42" i="7"/>
  <c r="L50" i="7" l="1"/>
  <c r="D19" i="8" l="1"/>
  <c r="F19" i="8" s="1"/>
  <c r="E51" i="8" l="1"/>
  <c r="E33" i="8"/>
  <c r="E49" i="8"/>
  <c r="F49" i="8"/>
  <c r="D17" i="8"/>
  <c r="F17" i="8" s="1"/>
  <c r="E41" i="8"/>
  <c r="D7" i="8"/>
  <c r="F7" i="8" s="1"/>
  <c r="D9" i="8"/>
  <c r="F9" i="8" s="1"/>
  <c r="D11" i="8"/>
  <c r="F11" i="8" s="1"/>
  <c r="D13" i="8"/>
  <c r="F13" i="8" s="1"/>
  <c r="D15" i="8"/>
  <c r="F15" i="8" s="1"/>
  <c r="D21" i="8"/>
  <c r="F21" i="8" s="1"/>
  <c r="D23" i="8"/>
  <c r="F23" i="8" s="1"/>
  <c r="D25" i="8"/>
  <c r="F25" i="8" s="1"/>
  <c r="D27" i="8"/>
  <c r="F27" i="8" s="1"/>
  <c r="D29" i="8"/>
  <c r="F29" i="8" s="1"/>
  <c r="D31" i="8"/>
  <c r="F31" i="8" s="1"/>
  <c r="D33" i="8"/>
  <c r="F33" i="8" s="1"/>
  <c r="D35" i="8"/>
  <c r="F35" i="8" s="1"/>
  <c r="D37" i="8"/>
  <c r="F37" i="8" s="1"/>
  <c r="D5" i="8"/>
  <c r="F5" i="8" s="1"/>
  <c r="F41" i="8" l="1"/>
  <c r="F47" i="8" s="1"/>
  <c r="E47" i="8" l="1"/>
  <c r="F53" i="8"/>
  <c r="F22" i="6" l="1"/>
  <c r="F21" i="6"/>
  <c r="F20" i="6"/>
  <c r="F18" i="6"/>
  <c r="G15" i="6" s="1"/>
  <c r="G16" i="6"/>
  <c r="G13" i="6"/>
  <c r="G12" i="6"/>
  <c r="G9" i="6"/>
  <c r="G5" i="6"/>
  <c r="G6" i="6" l="1"/>
  <c r="G10" i="6"/>
  <c r="G14" i="6"/>
  <c r="G7" i="6"/>
  <c r="G11" i="6"/>
  <c r="A10" i="5"/>
  <c r="A9" i="5"/>
  <c r="O6" i="5"/>
  <c r="N6" i="5"/>
  <c r="M6" i="5"/>
  <c r="L6" i="5"/>
  <c r="K6" i="5"/>
  <c r="K32" i="5" s="1"/>
  <c r="J6" i="5"/>
  <c r="J10" i="5" s="1"/>
  <c r="I6" i="5"/>
  <c r="H6" i="5"/>
  <c r="G6" i="5"/>
  <c r="G32" i="5" s="1"/>
  <c r="F6" i="5"/>
  <c r="Q4" i="5"/>
  <c r="R2" i="5" s="1"/>
  <c r="R3" i="5" s="1"/>
  <c r="G52" i="5" s="1"/>
  <c r="I3" i="5"/>
  <c r="R139" i="4"/>
  <c r="A139" i="4"/>
  <c r="R138" i="4"/>
  <c r="A138" i="4"/>
  <c r="R137" i="4"/>
  <c r="A137" i="4"/>
  <c r="R136" i="4"/>
  <c r="A136" i="4"/>
  <c r="R135" i="4"/>
  <c r="A135" i="4"/>
  <c r="R134" i="4"/>
  <c r="A134" i="4"/>
  <c r="R133" i="4"/>
  <c r="A133" i="4"/>
  <c r="R132" i="4"/>
  <c r="A132" i="4"/>
  <c r="R131" i="4"/>
  <c r="A131" i="4"/>
  <c r="R130" i="4"/>
  <c r="A130" i="4"/>
  <c r="R129" i="4"/>
  <c r="A129" i="4"/>
  <c r="R128" i="4"/>
  <c r="A128" i="4"/>
  <c r="R125" i="4"/>
  <c r="A125" i="4"/>
  <c r="R124" i="4"/>
  <c r="A124" i="4"/>
  <c r="R123" i="4"/>
  <c r="A123" i="4"/>
  <c r="R122" i="4"/>
  <c r="A122" i="4"/>
  <c r="R121" i="4"/>
  <c r="A121" i="4"/>
  <c r="R120" i="4"/>
  <c r="A120" i="4"/>
  <c r="R119" i="4"/>
  <c r="A119" i="4"/>
  <c r="R118" i="4"/>
  <c r="A118" i="4"/>
  <c r="R117" i="4"/>
  <c r="A117" i="4"/>
  <c r="R116" i="4"/>
  <c r="A116" i="4"/>
  <c r="R115" i="4"/>
  <c r="A115" i="4"/>
  <c r="R114" i="4"/>
  <c r="A114" i="4"/>
  <c r="R111" i="4"/>
  <c r="A111" i="4"/>
  <c r="R110" i="4"/>
  <c r="A110" i="4"/>
  <c r="R109" i="4"/>
  <c r="A109" i="4"/>
  <c r="R108" i="4"/>
  <c r="A108" i="4"/>
  <c r="R107" i="4"/>
  <c r="A107" i="4"/>
  <c r="R106" i="4"/>
  <c r="A106" i="4"/>
  <c r="R105" i="4"/>
  <c r="A105" i="4"/>
  <c r="R104" i="4"/>
  <c r="A104" i="4"/>
  <c r="R103" i="4"/>
  <c r="A103" i="4"/>
  <c r="R102" i="4"/>
  <c r="A102" i="4"/>
  <c r="R101" i="4"/>
  <c r="A101" i="4"/>
  <c r="R100" i="4"/>
  <c r="A100" i="4"/>
  <c r="R97" i="4"/>
  <c r="A97" i="4"/>
  <c r="R96" i="4"/>
  <c r="A96" i="4"/>
  <c r="R95" i="4"/>
  <c r="A95" i="4"/>
  <c r="R94" i="4"/>
  <c r="A94" i="4"/>
  <c r="R93" i="4"/>
  <c r="A93" i="4"/>
  <c r="R92" i="4"/>
  <c r="A92" i="4"/>
  <c r="R91" i="4"/>
  <c r="A91" i="4"/>
  <c r="R90" i="4"/>
  <c r="A90" i="4"/>
  <c r="R89" i="4"/>
  <c r="A89" i="4"/>
  <c r="R88" i="4"/>
  <c r="A88" i="4"/>
  <c r="R87" i="4"/>
  <c r="A87" i="4"/>
  <c r="R86" i="4"/>
  <c r="A86" i="4"/>
  <c r="R83" i="4"/>
  <c r="A83" i="4"/>
  <c r="R82" i="4"/>
  <c r="A82" i="4"/>
  <c r="R81" i="4"/>
  <c r="A81" i="4"/>
  <c r="R80" i="4"/>
  <c r="A80" i="4"/>
  <c r="R79" i="4"/>
  <c r="A79" i="4"/>
  <c r="R78" i="4"/>
  <c r="A78" i="4"/>
  <c r="R77" i="4"/>
  <c r="A77" i="4"/>
  <c r="R76" i="4"/>
  <c r="A76" i="4"/>
  <c r="R75" i="4"/>
  <c r="A75" i="4"/>
  <c r="R74" i="4"/>
  <c r="A74" i="4"/>
  <c r="R73" i="4"/>
  <c r="A73" i="4"/>
  <c r="R72" i="4"/>
  <c r="A72" i="4"/>
  <c r="R69" i="4"/>
  <c r="A69" i="4"/>
  <c r="R68" i="4"/>
  <c r="A68" i="4"/>
  <c r="R67" i="4"/>
  <c r="A67" i="4"/>
  <c r="R66" i="4"/>
  <c r="A66" i="4"/>
  <c r="R65" i="4"/>
  <c r="A65" i="4"/>
  <c r="R64" i="4"/>
  <c r="A64" i="4"/>
  <c r="R63" i="4"/>
  <c r="A63" i="4"/>
  <c r="R62" i="4"/>
  <c r="A62" i="4"/>
  <c r="R61" i="4"/>
  <c r="A61" i="4"/>
  <c r="R60" i="4"/>
  <c r="A60" i="4"/>
  <c r="R59" i="4"/>
  <c r="A59" i="4"/>
  <c r="R58" i="4"/>
  <c r="A58" i="4"/>
  <c r="R55" i="4"/>
  <c r="A55" i="4"/>
  <c r="R54" i="4"/>
  <c r="A54" i="4"/>
  <c r="R53" i="4"/>
  <c r="A53" i="4"/>
  <c r="R52" i="4"/>
  <c r="A52" i="4"/>
  <c r="R51" i="4"/>
  <c r="A51" i="4"/>
  <c r="R50" i="4"/>
  <c r="A50" i="4"/>
  <c r="R49" i="4"/>
  <c r="A49" i="4"/>
  <c r="R48" i="4"/>
  <c r="A48" i="4"/>
  <c r="R47" i="4"/>
  <c r="A47" i="4"/>
  <c r="R46" i="4"/>
  <c r="A46" i="4"/>
  <c r="R45" i="4"/>
  <c r="A45" i="4"/>
  <c r="R44" i="4"/>
  <c r="A44" i="4"/>
  <c r="R41" i="4"/>
  <c r="A41" i="4"/>
  <c r="R40" i="4"/>
  <c r="A40" i="4"/>
  <c r="R39" i="4"/>
  <c r="A39" i="4"/>
  <c r="R38" i="4"/>
  <c r="A38" i="4"/>
  <c r="R37" i="4"/>
  <c r="A37" i="4"/>
  <c r="R36" i="4"/>
  <c r="A36" i="4"/>
  <c r="R35" i="4"/>
  <c r="A35" i="4"/>
  <c r="R34" i="4"/>
  <c r="A34" i="4"/>
  <c r="R33" i="4"/>
  <c r="A33" i="4"/>
  <c r="R32" i="4"/>
  <c r="A32" i="4"/>
  <c r="R31" i="4"/>
  <c r="A31" i="4"/>
  <c r="R30" i="4"/>
  <c r="A30" i="4"/>
  <c r="R27" i="4"/>
  <c r="A27" i="4"/>
  <c r="R26" i="4"/>
  <c r="A26" i="4"/>
  <c r="R25" i="4"/>
  <c r="A25" i="4"/>
  <c r="R24" i="4"/>
  <c r="A24" i="4"/>
  <c r="R23" i="4"/>
  <c r="A23" i="4"/>
  <c r="R22" i="4"/>
  <c r="A22" i="4"/>
  <c r="R21" i="4"/>
  <c r="A21" i="4"/>
  <c r="R20" i="4"/>
  <c r="A20" i="4"/>
  <c r="R19" i="4"/>
  <c r="A19" i="4"/>
  <c r="R18" i="4"/>
  <c r="A18" i="4"/>
  <c r="R17" i="4"/>
  <c r="A17" i="4"/>
  <c r="R16" i="4"/>
  <c r="A16" i="4"/>
  <c r="R13" i="4"/>
  <c r="A13" i="4"/>
  <c r="R12" i="4"/>
  <c r="A12" i="4"/>
  <c r="R11" i="4"/>
  <c r="A11" i="4"/>
  <c r="R10" i="4"/>
  <c r="A10" i="4"/>
  <c r="R9" i="4"/>
  <c r="A9" i="4"/>
  <c r="R8" i="4"/>
  <c r="A8" i="4"/>
  <c r="R7" i="4"/>
  <c r="A7" i="4"/>
  <c r="R6" i="4"/>
  <c r="A6" i="4"/>
  <c r="R5" i="4"/>
  <c r="A5" i="4"/>
  <c r="R4" i="4"/>
  <c r="A4" i="4"/>
  <c r="R3" i="4"/>
  <c r="A3" i="4"/>
  <c r="R2" i="4"/>
  <c r="A2" i="4"/>
  <c r="C60" i="3"/>
  <c r="F25" i="5" l="1"/>
  <c r="J7" i="5"/>
  <c r="R141" i="4"/>
  <c r="M3" i="5"/>
  <c r="G7" i="5" s="1"/>
  <c r="G8" i="5" s="1"/>
  <c r="H7" i="5" s="1"/>
  <c r="H8" i="5" s="1"/>
  <c r="K47" i="5"/>
  <c r="H48" i="5"/>
  <c r="L55" i="5"/>
  <c r="H32" i="5"/>
  <c r="L8" i="5"/>
  <c r="L9" i="5"/>
  <c r="L10" i="5"/>
  <c r="H49" i="5"/>
  <c r="N50" i="5"/>
  <c r="H52" i="5"/>
  <c r="L7" i="5"/>
  <c r="N10" i="5"/>
  <c r="K50" i="5"/>
  <c r="J52" i="5"/>
  <c r="F54" i="5"/>
  <c r="H56" i="5"/>
  <c r="N55" i="5"/>
  <c r="N32" i="5"/>
  <c r="N7" i="5"/>
  <c r="N8" i="5"/>
  <c r="N9" i="5"/>
  <c r="L50" i="5"/>
  <c r="L52" i="5"/>
  <c r="K55" i="5"/>
  <c r="F27" i="5"/>
  <c r="G50" i="5"/>
  <c r="K9" i="5"/>
  <c r="N48" i="5"/>
  <c r="K53" i="5"/>
  <c r="F22" i="5"/>
  <c r="G8" i="6"/>
  <c r="G18" i="6" s="1"/>
  <c r="I8" i="5"/>
  <c r="F48" i="5"/>
  <c r="F47" i="5"/>
  <c r="F52" i="5"/>
  <c r="N52" i="5"/>
  <c r="N51" i="5"/>
  <c r="F56" i="5"/>
  <c r="F55" i="5"/>
  <c r="J9" i="5"/>
  <c r="O7" i="5"/>
  <c r="M7" i="5"/>
  <c r="O8" i="5"/>
  <c r="M9" i="5"/>
  <c r="M10" i="5"/>
  <c r="H47" i="5"/>
  <c r="H55" i="5"/>
  <c r="F23" i="5"/>
  <c r="F26" i="5"/>
  <c r="J32" i="5"/>
  <c r="R4" i="5"/>
  <c r="I7" i="5"/>
  <c r="M8" i="5"/>
  <c r="I9" i="5"/>
  <c r="I10" i="5"/>
  <c r="F21" i="5"/>
  <c r="F24" i="5"/>
  <c r="F32" i="5"/>
  <c r="L32" i="5"/>
  <c r="O32" i="5"/>
  <c r="K56" i="5"/>
  <c r="N49" i="5"/>
  <c r="J51" i="5"/>
  <c r="M32" i="5"/>
  <c r="F51" i="5"/>
  <c r="J8" i="5"/>
  <c r="O9" i="5"/>
  <c r="O10" i="5"/>
  <c r="G48" i="5"/>
  <c r="G47" i="5"/>
  <c r="L48" i="5"/>
  <c r="L47" i="5"/>
  <c r="G49" i="5"/>
  <c r="L49" i="5"/>
  <c r="G53" i="5"/>
  <c r="G54" i="5"/>
  <c r="G56" i="5"/>
  <c r="G55" i="5"/>
  <c r="L56" i="5"/>
  <c r="I32" i="5"/>
  <c r="F53" i="5"/>
  <c r="K7" i="5"/>
  <c r="K8" i="5"/>
  <c r="K10" i="5"/>
  <c r="F50" i="5"/>
  <c r="G51" i="5"/>
  <c r="F49" i="5"/>
  <c r="K54" i="5" l="1"/>
  <c r="K48" i="5"/>
  <c r="H51" i="5"/>
  <c r="L51" i="5"/>
  <c r="H50" i="5"/>
  <c r="N47" i="5"/>
  <c r="K49" i="5"/>
  <c r="N56" i="5"/>
  <c r="O51" i="5"/>
  <c r="O52" i="5"/>
  <c r="O54" i="5"/>
  <c r="O53" i="5"/>
  <c r="I50" i="5"/>
  <c r="I49" i="5"/>
  <c r="N54" i="5"/>
  <c r="N53" i="5"/>
  <c r="I53" i="5"/>
  <c r="I54" i="5"/>
  <c r="M50" i="5"/>
  <c r="M49" i="5"/>
  <c r="O55" i="5"/>
  <c r="O56" i="5"/>
  <c r="M54" i="5"/>
  <c r="M53" i="5"/>
  <c r="J54" i="5"/>
  <c r="J53" i="5"/>
  <c r="I47" i="5"/>
  <c r="I48" i="5"/>
  <c r="U9" i="5"/>
  <c r="K52" i="5"/>
  <c r="K51" i="5"/>
  <c r="O50" i="5"/>
  <c r="O49" i="5"/>
  <c r="J56" i="5"/>
  <c r="J55" i="5"/>
  <c r="I51" i="5"/>
  <c r="I52" i="5"/>
  <c r="H54" i="5"/>
  <c r="H53" i="5"/>
  <c r="M51" i="5"/>
  <c r="M52" i="5"/>
  <c r="J49" i="5"/>
  <c r="J50" i="5"/>
  <c r="M47" i="5"/>
  <c r="M48" i="5"/>
  <c r="I55" i="5"/>
  <c r="I56" i="5"/>
  <c r="J48" i="5"/>
  <c r="J47" i="5"/>
  <c r="L54" i="5"/>
  <c r="L53" i="5"/>
  <c r="U10" i="5"/>
  <c r="O47" i="5"/>
  <c r="O48" i="5"/>
  <c r="M55" i="5"/>
  <c r="M56" i="5"/>
  <c r="Q51" i="5" l="1"/>
  <c r="P51" i="5"/>
  <c r="Q47" i="5"/>
  <c r="Q55" i="5"/>
  <c r="P49" i="5"/>
  <c r="P56" i="5"/>
  <c r="P48" i="5"/>
  <c r="Q50" i="5"/>
  <c r="P52" i="5"/>
  <c r="P50" i="5"/>
  <c r="P53" i="5"/>
  <c r="Q52" i="5"/>
  <c r="P47" i="5"/>
  <c r="Q53" i="5"/>
  <c r="Q49" i="5"/>
  <c r="Q48" i="5"/>
  <c r="Q56" i="5"/>
  <c r="P55" i="5"/>
  <c r="Q54" i="5"/>
  <c r="P54" i="5"/>
  <c r="I9" i="7" l="1"/>
  <c r="J48" i="7" l="1"/>
  <c r="J32" i="7"/>
  <c r="J26" i="7"/>
  <c r="J40" i="7"/>
  <c r="J42" i="7"/>
  <c r="J22" i="7"/>
  <c r="J20" i="7"/>
  <c r="J38" i="7"/>
  <c r="J36" i="7"/>
  <c r="J24" i="7"/>
  <c r="J34" i="7"/>
  <c r="J46" i="7"/>
  <c r="J18" i="7"/>
  <c r="J16" i="7"/>
  <c r="J30" i="7"/>
  <c r="J44" i="7"/>
  <c r="J28" i="7"/>
  <c r="J14" i="7" l="1"/>
  <c r="H57" i="7" s="1"/>
  <c r="Q14" i="5" l="1"/>
  <c r="Q13" i="5"/>
  <c r="Q11" i="5"/>
  <c r="Q12" i="5"/>
  <c r="Q10" i="5"/>
  <c r="Q15" i="5"/>
  <c r="Q9" i="5"/>
  <c r="F45" i="5" l="1"/>
  <c r="G46" i="5"/>
  <c r="F46" i="5"/>
  <c r="K45" i="5"/>
  <c r="G45" i="5"/>
  <c r="H45" i="5"/>
  <c r="J46" i="5"/>
  <c r="N46" i="5"/>
  <c r="I46" i="5"/>
  <c r="O45" i="5"/>
  <c r="J45" i="5"/>
  <c r="N45" i="5"/>
  <c r="I45" i="5"/>
  <c r="O46" i="5"/>
  <c r="M46" i="5"/>
  <c r="L46" i="5"/>
  <c r="K46" i="5"/>
  <c r="H46" i="5"/>
  <c r="M45" i="5"/>
  <c r="L45" i="5"/>
  <c r="N40" i="5"/>
  <c r="N39" i="5"/>
  <c r="O39" i="5"/>
  <c r="L39" i="5"/>
  <c r="F39" i="5"/>
  <c r="M40" i="5"/>
  <c r="K40" i="5"/>
  <c r="G39" i="5"/>
  <c r="I40" i="5"/>
  <c r="I39" i="5"/>
  <c r="O40" i="5"/>
  <c r="F40" i="5"/>
  <c r="H40" i="5"/>
  <c r="G40" i="5"/>
  <c r="J39" i="5"/>
  <c r="J40" i="5"/>
  <c r="K39" i="5"/>
  <c r="L40" i="5"/>
  <c r="M39" i="5"/>
  <c r="H39" i="5"/>
  <c r="G41" i="5"/>
  <c r="H42" i="5"/>
  <c r="O42" i="5"/>
  <c r="J42" i="5"/>
  <c r="K42" i="5"/>
  <c r="F41" i="5"/>
  <c r="N42" i="5"/>
  <c r="L42" i="5"/>
  <c r="O41" i="5"/>
  <c r="I42" i="5"/>
  <c r="M41" i="5"/>
  <c r="M58" i="5" s="1"/>
  <c r="N41" i="5"/>
  <c r="I41" i="5"/>
  <c r="J41" i="5"/>
  <c r="K41" i="5"/>
  <c r="H41" i="5"/>
  <c r="M42" i="5"/>
  <c r="L41" i="5"/>
  <c r="G42" i="5"/>
  <c r="F42" i="5"/>
  <c r="F33" i="5"/>
  <c r="N33" i="5"/>
  <c r="J34" i="5"/>
  <c r="O33" i="5"/>
  <c r="H34" i="5"/>
  <c r="K34" i="5"/>
  <c r="F34" i="5"/>
  <c r="L33" i="5"/>
  <c r="I34" i="5"/>
  <c r="J33" i="5"/>
  <c r="G34" i="5"/>
  <c r="K33" i="5"/>
  <c r="N34" i="5"/>
  <c r="M33" i="5"/>
  <c r="I33" i="5"/>
  <c r="G33" i="5"/>
  <c r="M34" i="5"/>
  <c r="O34" i="5"/>
  <c r="H33" i="5"/>
  <c r="L34" i="5"/>
  <c r="Q29" i="5"/>
  <c r="F36" i="5"/>
  <c r="N36" i="5"/>
  <c r="O35" i="5"/>
  <c r="K35" i="5"/>
  <c r="N35" i="5"/>
  <c r="J36" i="5"/>
  <c r="F35" i="5"/>
  <c r="M35" i="5"/>
  <c r="L36" i="5"/>
  <c r="H36" i="5"/>
  <c r="G36" i="5"/>
  <c r="J35" i="5"/>
  <c r="K36" i="5"/>
  <c r="H35" i="5"/>
  <c r="I35" i="5"/>
  <c r="G35" i="5"/>
  <c r="L35" i="5"/>
  <c r="O36" i="5"/>
  <c r="M36" i="5"/>
  <c r="I36" i="5"/>
  <c r="F43" i="5"/>
  <c r="H43" i="5"/>
  <c r="J44" i="5"/>
  <c r="G44" i="5"/>
  <c r="N44" i="5"/>
  <c r="G43" i="5"/>
  <c r="H44" i="5"/>
  <c r="J43" i="5"/>
  <c r="F44" i="5"/>
  <c r="N43" i="5"/>
  <c r="I44" i="5"/>
  <c r="O44" i="5"/>
  <c r="M43" i="5"/>
  <c r="L44" i="5"/>
  <c r="M44" i="5"/>
  <c r="K44" i="5"/>
  <c r="L43" i="5"/>
  <c r="I43" i="5"/>
  <c r="O43" i="5"/>
  <c r="K43" i="5"/>
  <c r="K38" i="5"/>
  <c r="G38" i="5"/>
  <c r="F38" i="5"/>
  <c r="G37" i="5"/>
  <c r="K37" i="5"/>
  <c r="F37" i="5"/>
  <c r="H38" i="5"/>
  <c r="M38" i="5"/>
  <c r="N37" i="5"/>
  <c r="L37" i="5"/>
  <c r="M37" i="5"/>
  <c r="N38" i="5"/>
  <c r="L38" i="5"/>
  <c r="O38" i="5"/>
  <c r="J37" i="5"/>
  <c r="I38" i="5"/>
  <c r="H37" i="5"/>
  <c r="O37" i="5"/>
  <c r="J38" i="5"/>
  <c r="I37" i="5"/>
  <c r="P34" i="5" l="1"/>
  <c r="Q34" i="5"/>
  <c r="G59" i="5"/>
  <c r="K58" i="5"/>
  <c r="O59" i="5"/>
  <c r="P46" i="5"/>
  <c r="Q46" i="5"/>
  <c r="Q44" i="5"/>
  <c r="P44" i="5"/>
  <c r="Q43" i="5"/>
  <c r="P43" i="5"/>
  <c r="P36" i="5"/>
  <c r="Q36" i="5"/>
  <c r="L58" i="5"/>
  <c r="L61" i="5" s="1"/>
  <c r="L63" i="5" s="1"/>
  <c r="H59" i="5"/>
  <c r="P37" i="5"/>
  <c r="Q37" i="5"/>
  <c r="Q35" i="5"/>
  <c r="P35" i="5"/>
  <c r="L59" i="5"/>
  <c r="F59" i="5"/>
  <c r="P42" i="5"/>
  <c r="Q42" i="5"/>
  <c r="Q59" i="5" s="1"/>
  <c r="H58" i="5"/>
  <c r="N58" i="5"/>
  <c r="J59" i="5"/>
  <c r="Q40" i="5"/>
  <c r="P40" i="5"/>
  <c r="J58" i="5"/>
  <c r="J61" i="5" s="1"/>
  <c r="J63" i="5" s="1"/>
  <c r="I59" i="5"/>
  <c r="Q41" i="5"/>
  <c r="P41" i="5"/>
  <c r="Q38" i="5"/>
  <c r="P38" i="5"/>
  <c r="R14" i="5"/>
  <c r="R13" i="5"/>
  <c r="R9" i="5"/>
  <c r="R11" i="5"/>
  <c r="R21" i="5"/>
  <c r="R24" i="5"/>
  <c r="R26" i="5"/>
  <c r="R15" i="5"/>
  <c r="R23" i="5"/>
  <c r="R27" i="5"/>
  <c r="R10" i="5"/>
  <c r="R12" i="5"/>
  <c r="R22" i="5"/>
  <c r="R25" i="5"/>
  <c r="N59" i="5"/>
  <c r="Q33" i="5"/>
  <c r="P33" i="5"/>
  <c r="F58" i="5"/>
  <c r="F61" i="5" s="1"/>
  <c r="M59" i="5"/>
  <c r="M61" i="5" s="1"/>
  <c r="M63" i="5" s="1"/>
  <c r="I58" i="5"/>
  <c r="I61" i="5" s="1"/>
  <c r="I63" i="5" s="1"/>
  <c r="O58" i="5"/>
  <c r="O61" i="5" s="1"/>
  <c r="O63" i="5" s="1"/>
  <c r="K59" i="5"/>
  <c r="G58" i="5"/>
  <c r="Q39" i="5"/>
  <c r="P39" i="5"/>
  <c r="P45" i="5"/>
  <c r="Q45" i="5"/>
  <c r="R29" i="5" l="1"/>
  <c r="Q58" i="5"/>
  <c r="Q62" i="5" s="1"/>
  <c r="H61" i="5"/>
  <c r="Q61" i="5" s="1"/>
  <c r="K61" i="5"/>
  <c r="K63" i="5" s="1"/>
  <c r="G61" i="5"/>
  <c r="N61" i="5"/>
  <c r="N63" i="5" s="1"/>
  <c r="I62" i="5" l="1"/>
  <c r="M62" i="5"/>
  <c r="R46" i="5"/>
  <c r="R47" i="5"/>
  <c r="R37" i="5"/>
  <c r="R54" i="5"/>
  <c r="L62" i="5"/>
  <c r="R34" i="5"/>
  <c r="H62" i="5"/>
  <c r="R51" i="5"/>
  <c r="R53" i="5"/>
  <c r="K62" i="5"/>
  <c r="G62" i="5"/>
  <c r="R38" i="5"/>
  <c r="R41" i="5"/>
  <c r="O62" i="5"/>
  <c r="Q63" i="5"/>
  <c r="F62" i="5"/>
  <c r="R35" i="5"/>
  <c r="R44" i="5"/>
  <c r="R56" i="5"/>
  <c r="N62" i="5"/>
  <c r="R43" i="5"/>
  <c r="U5" i="5"/>
  <c r="J62" i="5"/>
  <c r="R52" i="5"/>
  <c r="R48" i="5"/>
  <c r="R45" i="5"/>
  <c r="R50" i="5"/>
  <c r="R42" i="5"/>
  <c r="R49" i="5"/>
  <c r="R36" i="5"/>
  <c r="R55" i="5"/>
  <c r="R40" i="5"/>
  <c r="R39" i="5"/>
  <c r="R33" i="5"/>
  <c r="R58" i="5" s="1"/>
  <c r="R59" i="5" l="1"/>
  <c r="R61" i="5" s="1"/>
  <c r="R63" i="5" s="1"/>
  <c r="F63" i="5"/>
  <c r="G63" i="5" s="1"/>
  <c r="H63" i="5" s="1"/>
  <c r="R62" i="5"/>
</calcChain>
</file>

<file path=xl/sharedStrings.xml><?xml version="1.0" encoding="utf-8"?>
<sst xmlns="http://schemas.openxmlformats.org/spreadsheetml/2006/main" count="614" uniqueCount="243">
  <si>
    <t>MUROS E FECHOS</t>
  </si>
  <si>
    <t>AGREGADOS</t>
  </si>
  <si>
    <t>CAIXAS</t>
  </si>
  <si>
    <t>Município:</t>
  </si>
  <si>
    <t xml:space="preserve">SAM  </t>
  </si>
  <si>
    <t>Projeto :</t>
  </si>
  <si>
    <t xml:space="preserve">LOTE nº </t>
  </si>
  <si>
    <t>( R$ ) - PM
TOTAIS</t>
  </si>
  <si>
    <t>ARMADURAS</t>
  </si>
  <si>
    <t>ALVENARIA</t>
  </si>
  <si>
    <t>M2</t>
  </si>
  <si>
    <t>CONSTRUÇÃO CIVIL</t>
  </si>
  <si>
    <t>VIDROS E ESPELHOS</t>
  </si>
  <si>
    <t>x</t>
  </si>
  <si>
    <t>FUNDACOES</t>
  </si>
  <si>
    <t>FORMAS</t>
  </si>
  <si>
    <t>LASTROS</t>
  </si>
  <si>
    <t>COBERTURA</t>
  </si>
  <si>
    <t>TOTAL GERAL</t>
  </si>
  <si>
    <t>T</t>
  </si>
  <si>
    <t>SERVIÇOS PRELIMINARES E ADMINISTRAÇÃO DA OBRA</t>
  </si>
  <si>
    <t>2</t>
  </si>
  <si>
    <t>MOVIMENTO DE TERRA, DRENAGEM E ÁGUAS PLUVIAIS</t>
  </si>
  <si>
    <t>3</t>
  </si>
  <si>
    <t>4</t>
  </si>
  <si>
    <t>ESTRUTURAS</t>
  </si>
  <si>
    <t>5</t>
  </si>
  <si>
    <t>ALVENARIA, DIVISÓRIAS, MUROS E FECHOS</t>
  </si>
  <si>
    <t>6</t>
  </si>
  <si>
    <t>7</t>
  </si>
  <si>
    <t>ESQUADRIAS, ACESSORIOS, VIDROS E ESPELHOS</t>
  </si>
  <si>
    <t>8</t>
  </si>
  <si>
    <t>INSTALACOES ELETRICAS, TELEFONIA, SISTEMAS DE PROTEÇÃO E VENTILAÇÃO</t>
  </si>
  <si>
    <t>9</t>
  </si>
  <si>
    <t>INSTALACOES HIDROSANITÁRIAS, GAS-GLP, PREVENÇÃO CONTRA INCÊNDIO E APRARELHOS SANITÁRIOS</t>
  </si>
  <si>
    <t>REVESTIMENTOS, IMPERMEABILIZACÕES, PINTURAS E ARGAMASSAS</t>
  </si>
  <si>
    <t>10</t>
  </si>
  <si>
    <t>PAVIMENTACAO E CALCAMENTO, PAISAGISMO E EQUIPAMENTOS EXTERNOS</t>
  </si>
  <si>
    <t>11</t>
  </si>
  <si>
    <t>12</t>
  </si>
  <si>
    <t>DIVERSOS (LIMPEZA,ENSAIOS TECNOLÓGICOS, EQUIPAMENTOS)</t>
  </si>
  <si>
    <t>ADM</t>
  </si>
  <si>
    <t>PRELIM</t>
  </si>
  <si>
    <t>MOV TERR</t>
  </si>
  <si>
    <t>TRANSP</t>
  </si>
  <si>
    <t>DRE</t>
  </si>
  <si>
    <t>CONTENSÕES</t>
  </si>
  <si>
    <t>C</t>
  </si>
  <si>
    <t>CONCRETOS</t>
  </si>
  <si>
    <t>LAJES</t>
  </si>
  <si>
    <t>ELEMENTOS VAZADOS</t>
  </si>
  <si>
    <t>DIVISÓRIAS E PAREDES</t>
  </si>
  <si>
    <t>MUROS E FSCHOS</t>
  </si>
  <si>
    <t>ESQUADRIAS E ACESSÓRIOS</t>
  </si>
  <si>
    <t>INSTAL. ELETRICAS, TELEFONIA, SISTEMAS DE PROTEÇÃO E VENTILAÇÃO</t>
  </si>
  <si>
    <r>
      <rPr>
        <b/>
        <sz val="16"/>
        <color indexed="8"/>
        <rFont val="Calibri"/>
        <family val="2"/>
      </rPr>
      <t>BDI</t>
    </r>
    <r>
      <rPr>
        <b/>
        <sz val="11"/>
        <color indexed="8"/>
        <rFont val="Calibri"/>
        <family val="2"/>
      </rPr>
      <t xml:space="preserve"> - </t>
    </r>
    <r>
      <rPr>
        <b/>
        <sz val="14"/>
        <color indexed="8"/>
        <rFont val="Calibri"/>
        <family val="2"/>
      </rPr>
      <t>Obras e Serviços de Engenharia, excluídas as Rodoviárias</t>
    </r>
  </si>
  <si>
    <t>RESOLUÇÃO CONJUNTA SEIL/DER Nº 001/2012</t>
  </si>
  <si>
    <t xml:space="preserve">O Secretário de Estado de Infraestrutura e Logística do Paraná, no uso das atribuições que lhe são conferidas pela Lei Estadual 16.841/2011 </t>
  </si>
  <si>
    <t>e regulamentadas pelo Decreto Estadual 2.706/2011, em conjunto com o Diretor Geral do Departamento de Estradas de Rodagem do Paraná,</t>
  </si>
  <si>
    <t>no uso de suas atribuições, de acordo com o Decreto Estadual 245/2000, alterado pelo Decreto Estadual 4.475/2005;</t>
  </si>
  <si>
    <t>Considerando que a Lei Estadual 15.608/2007, em seu Art. 69, inciso II, alínea h, determina que a administração pública estadual faça constar na segunda parte do corpo do edital de licitação, o “preço máximo” do objeto a ser licitado;</t>
  </si>
  <si>
    <t>parte do corpo do edital de licitação, o “preço máximo” do objeto a ser licitado;</t>
  </si>
  <si>
    <t>Considerando que as atribuições da Secretaria de Estado de Infraestrutura e Logística do Paraná – SEIL, abrangem tanto a orientação normativa quanto a</t>
  </si>
  <si>
    <t>execução, através de seus órgãos especializados de administração direta e indireta;</t>
  </si>
  <si>
    <t>Considerando que o Departamento de Estradas e Rodagem – DER está vinculado como autarquia executiva e operacional à SEIL e que no seu campo de</t>
  </si>
  <si>
    <t>atuação está a padronização, o monitoramento e a gestão das obras civis;</t>
  </si>
  <si>
    <t>RESOLVEM</t>
  </si>
  <si>
    <t>Art. 1º. Que as obras e serviços de engenharia, excluídas as rodoviárias,  a serem contratados e executados pelos órgãos da administração direta e</t>
  </si>
  <si>
    <t>autárquica do poder executivo estadual tenham seus preços máximos definidos através da somatória do “Custo Direto”, orçado pelo órgão licitante, com o</t>
  </si>
  <si>
    <t>valor do “BDI – Benefício e Despesas Indiretas”, calculado de acordo com o art. 2º.</t>
  </si>
  <si>
    <t>“Preço Máximo” (R$) = “Custo Direto” (R$) + “Valor do BDI” (R$)</t>
  </si>
  <si>
    <t xml:space="preserve">Art. 2º. Que o “Valor do BDI” referido no art. 1º, seja calculado através da multiplicação do valor do “Custo Direto” pela “Taxa (%) de BDI” referencial de </t>
  </si>
  <si>
    <t>20% a 30%, calculado de acordo com os parâmetros estabelecidos no art. 3º.</t>
  </si>
  <si>
    <t xml:space="preserve">“Valor do BDI” (R$) = “Custo Direto” (R$) X “Taxa (%) BDI” </t>
  </si>
  <si>
    <t>Art. 3º. Que a “Taxa (%) de BDI” referencial” referida no art. 2º, seja calculada de acordo com os parâmetros e fórmulas:</t>
  </si>
  <si>
    <t>CUSTO DIRETO ( CD )</t>
  </si>
  <si>
    <t>Taxa (%) de BDI</t>
  </si>
  <si>
    <t>Até R$ 150.000,00</t>
  </si>
  <si>
    <t>De R$ 150.000,01 a R$ 1.500.000,00</t>
  </si>
  <si>
    <t>30% a 25%</t>
  </si>
  <si>
    <t xml:space="preserve">De R$ 1.500.000,01 a R$ 150.000.000,00 </t>
  </si>
  <si>
    <t>25% a 20%</t>
  </si>
  <si>
    <t>Acima de R$ 150.000.000,00</t>
  </si>
  <si>
    <t>Para CD de R$ 150.000,01 a R$ 1.500.000,00, utilizar a fórmula:</t>
  </si>
  <si>
    <r>
      <t xml:space="preserve">BDI (%) = 30  - </t>
    </r>
    <r>
      <rPr>
        <b/>
        <u/>
        <sz val="12"/>
        <color indexed="8"/>
        <rFont val="Arial"/>
        <family val="2"/>
      </rPr>
      <t xml:space="preserve">(CD - 150.000) </t>
    </r>
  </si>
  <si>
    <r>
      <rPr>
        <b/>
        <sz val="12"/>
        <color indexed="9"/>
        <rFont val="Arial"/>
        <family val="2"/>
      </rPr>
      <t xml:space="preserve">. </t>
    </r>
    <r>
      <rPr>
        <b/>
        <sz val="12"/>
        <color indexed="8"/>
        <rFont val="Arial"/>
        <family val="2"/>
      </rPr>
      <t xml:space="preserve">                                                                       270.000</t>
    </r>
  </si>
  <si>
    <t>Para CD de R$ 1.500.000,01 a R$ 150.000.000,00, utilizar a fórmula:</t>
  </si>
  <si>
    <r>
      <t xml:space="preserve">BDI (%) = 25  - </t>
    </r>
    <r>
      <rPr>
        <b/>
        <u/>
        <sz val="12"/>
        <color indexed="8"/>
        <rFont val="Arial"/>
        <family val="2"/>
      </rPr>
      <t xml:space="preserve">(CD – 1.500.000) </t>
    </r>
  </si>
  <si>
    <r>
      <rPr>
        <b/>
        <sz val="11"/>
        <color indexed="9"/>
        <rFont val="Arial"/>
        <family val="2"/>
      </rPr>
      <t xml:space="preserve">. </t>
    </r>
    <r>
      <rPr>
        <b/>
        <sz val="11"/>
        <color indexed="8"/>
        <rFont val="Arial"/>
        <family val="2"/>
      </rPr>
      <t xml:space="preserve">                                                                                  29.700.000</t>
    </r>
  </si>
  <si>
    <t>Art. 4º. Esta Resolução passa a vigorar a partir do dia 01 de março de 2012, ficando revogadas as disposições em contrário.</t>
  </si>
  <si>
    <t>Curitiba, 15 de fevereiro de 2012</t>
  </si>
  <si>
    <t>José Richa Filho</t>
  </si>
  <si>
    <t>Secretário de Estado de Infraestrutura e Logística</t>
  </si>
  <si>
    <t>Nelson Farhat</t>
  </si>
  <si>
    <t>Diretor Geral do DER</t>
  </si>
  <si>
    <t>Cálculo do BDI deste Projeto:</t>
  </si>
  <si>
    <t>digite aqui o valor sem BDI</t>
  </si>
  <si>
    <t>Valor Total sem BDI</t>
  </si>
  <si>
    <t xml:space="preserve">BDI (%) = </t>
  </si>
  <si>
    <t>digite aqui o valor com BDI</t>
  </si>
  <si>
    <t>Valor Total Máximo com BDI</t>
  </si>
  <si>
    <t>N</t>
  </si>
  <si>
    <t>INSTAL. HIDROSANITÁRIAS, GAS-GLP, INCÊNDIO E APARELHOS</t>
  </si>
  <si>
    <t>REVESTIMENTOS DE PAREDES E PISOS, IMPERMEABILIZACÕES, PINTURAS E ARGAMASSAS</t>
  </si>
  <si>
    <t>PAM 
2017</t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</si>
  <si>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</si>
  <si>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Edital no Município</t>
  </si>
  <si>
    <t>Procedimento prévio</t>
  </si>
  <si>
    <t>Início previsto da Obra</t>
  </si>
  <si>
    <t>Repasse do Concedente</t>
  </si>
  <si>
    <t>Data</t>
  </si>
  <si>
    <t>Dias</t>
  </si>
  <si>
    <t>Contrapartida do Proponente</t>
  </si>
  <si>
    <t>Quantidade:</t>
  </si>
  <si>
    <t>CRONOGRAMA FÍSICO FINANCEIRO</t>
  </si>
  <si>
    <t>Valor Total</t>
  </si>
  <si>
    <t>Controle</t>
  </si>
  <si>
    <t>GRUPO</t>
  </si>
  <si>
    <t>SERVIÇOS</t>
  </si>
  <si>
    <t>PARCELAS (%)</t>
  </si>
  <si>
    <t>TOTAL</t>
  </si>
  <si>
    <t>% S/</t>
  </si>
  <si>
    <t>ITEM</t>
  </si>
  <si>
    <t>ITEM (R$)</t>
  </si>
  <si>
    <t>Data Início</t>
  </si>
  <si>
    <t>Data Fim</t>
  </si>
  <si>
    <t>TOTAIS</t>
  </si>
  <si>
    <t>COMPOSIÇÃO DOS RECURSOS (TESOURO E CONTRAPARTIDA)</t>
  </si>
  <si>
    <t>PARCELAS</t>
  </si>
  <si>
    <t>Nº DE</t>
  </si>
  <si>
    <t>MESES</t>
  </si>
  <si>
    <t>1T</t>
  </si>
  <si>
    <t xml:space="preserve">SERVIÇOS PRELIMINARES </t>
  </si>
  <si>
    <t>TESOURO</t>
  </si>
  <si>
    <t>R$</t>
  </si>
  <si>
    <t>1C</t>
  </si>
  <si>
    <t>E ADMINISTRAÇÃO DA OBRA</t>
  </si>
  <si>
    <t>CONTRAPARTIDA</t>
  </si>
  <si>
    <t>2T</t>
  </si>
  <si>
    <t xml:space="preserve">MOVIMENTO DE TERRA, DRENAGEM </t>
  </si>
  <si>
    <t>2C</t>
  </si>
  <si>
    <t>E ÁGUAS PLUVIAIS</t>
  </si>
  <si>
    <t>3T</t>
  </si>
  <si>
    <t>3C</t>
  </si>
  <si>
    <t>4T</t>
  </si>
  <si>
    <t>4C</t>
  </si>
  <si>
    <t>5T</t>
  </si>
  <si>
    <t xml:space="preserve">ALVENARIA, DIVISÓRIAS, </t>
  </si>
  <si>
    <t>5C</t>
  </si>
  <si>
    <t>6T</t>
  </si>
  <si>
    <t>6C</t>
  </si>
  <si>
    <t>7T</t>
  </si>
  <si>
    <t xml:space="preserve">ESQUADRIAS, ACESSORIOS, </t>
  </si>
  <si>
    <t>7C</t>
  </si>
  <si>
    <t>8T</t>
  </si>
  <si>
    <t xml:space="preserve">INSTAL. ELETRICAS, TELEFONIA, </t>
  </si>
  <si>
    <t>8C</t>
  </si>
  <si>
    <t>SISTEMAS DE PROTEÇÃO E VENTILAÇÃO</t>
  </si>
  <si>
    <t>9T</t>
  </si>
  <si>
    <t xml:space="preserve">INSTAL. HIDROSANITÁRIAS, GAS-GLP, </t>
  </si>
  <si>
    <t>9C</t>
  </si>
  <si>
    <t>INCÊNDIO E APARELHOS</t>
  </si>
  <si>
    <t>10T</t>
  </si>
  <si>
    <t xml:space="preserve">REVESTIMENTOS DE PAREDES E PISOS, IMPERMEABILIZACÕES, </t>
  </si>
  <si>
    <t>10C</t>
  </si>
  <si>
    <t>PINTURAS E ARGAMASSAS</t>
  </si>
  <si>
    <t>11T</t>
  </si>
  <si>
    <t xml:space="preserve">PAVIMENTACAO E CALCAMENTO, PAISAGISMO </t>
  </si>
  <si>
    <t>11C</t>
  </si>
  <si>
    <t>E EQUIPAMENTOS EXTERNOS</t>
  </si>
  <si>
    <t>12T</t>
  </si>
  <si>
    <t>DIVERSOS (LIMPEZA,</t>
  </si>
  <si>
    <t>12C</t>
  </si>
  <si>
    <t>ENSAIOS TECNOLÓGICOS, EQUIPAMENTOS)</t>
  </si>
  <si>
    <t>FATURAMENTO MENSAL PREVISTO</t>
  </si>
  <si>
    <t>MENSAL PARCIAL PREVISTO EM %</t>
  </si>
  <si>
    <t>MENSAL ACUMULADO PREVISTO EM %</t>
  </si>
  <si>
    <t>Resp. Técnico:</t>
  </si>
  <si>
    <t>Assinatura:</t>
  </si>
  <si>
    <t>Prefeito:</t>
  </si>
  <si>
    <t>data:</t>
  </si>
  <si>
    <t>___________________________</t>
  </si>
  <si>
    <t>Grandes 
Ìtens  (%)</t>
  </si>
  <si>
    <t>Experiência  :</t>
  </si>
  <si>
    <t>Quantidade
(projeto)</t>
  </si>
  <si>
    <t>Unid</t>
  </si>
  <si>
    <t>Quantidade 
Edital (40%)</t>
  </si>
  <si>
    <t>GRANDES ITENS</t>
  </si>
  <si>
    <t>m²</t>
  </si>
  <si>
    <t>IMPLANTAÇÃO</t>
  </si>
  <si>
    <t>CAMPO DE GRAMA SINTÉTICA DE FUTEBOL</t>
  </si>
  <si>
    <t>MÓDULO ACADEMIA (ATI) 01</t>
  </si>
  <si>
    <t>MÓDULO ACADEMIA (ATI) 02</t>
  </si>
  <si>
    <t>MÓDULO ACADEMIA (ATI) 03</t>
  </si>
  <si>
    <t>MÓDULO ACADEMIA (ATI) 04</t>
  </si>
  <si>
    <t>MÓDULO ACADEMIA (ATI) 05</t>
  </si>
  <si>
    <t>MÓDULO PARQUINHO 01</t>
  </si>
  <si>
    <t>MÓDULO PARQUINHO 02</t>
  </si>
  <si>
    <t>MÓDULO PARQUINHO 03</t>
  </si>
  <si>
    <t>MÓDULO PARQUINHO 04</t>
  </si>
  <si>
    <t>MÓDULO CANCHA DE BOCHA</t>
  </si>
  <si>
    <t>MEIA QUADRA DE BASQUETE</t>
  </si>
  <si>
    <t>QUADRA DE BASQUETE</t>
  </si>
  <si>
    <t>unidades</t>
  </si>
  <si>
    <t>Governo do Estado do Paraná</t>
  </si>
  <si>
    <t>Secretaria de Estado do Desenvolvimento Urbano e Obras Públicas</t>
  </si>
  <si>
    <t>Serviço Social Autônomo PARANACIDADE</t>
  </si>
  <si>
    <t>E.R.:</t>
  </si>
  <si>
    <t>Prioridade:</t>
  </si>
  <si>
    <t>Valor:</t>
  </si>
  <si>
    <t>MEU CAMPINHO 2019</t>
  </si>
  <si>
    <t>COMPOSIÇÃO DO PROJETO</t>
  </si>
  <si>
    <t>CUSTO TOTAL ESTIMADO DA OBRA:</t>
  </si>
  <si>
    <t>QUADRA POLIESPORTIVA</t>
  </si>
  <si>
    <t>PISTA DE CAMINHADA</t>
  </si>
  <si>
    <t>QUANTIDADE</t>
  </si>
  <si>
    <t>MÓDULO</t>
  </si>
  <si>
    <t>ÁREA LÍQUIDA</t>
  </si>
  <si>
    <t>ÁREA TERRENO</t>
  </si>
  <si>
    <t>MÓDULO PARQUINHO CIRCULAR</t>
  </si>
  <si>
    <t>ÁREA GRAMADA</t>
  </si>
  <si>
    <t>ÁREA PISO CONCRETO INTETRAVADO</t>
  </si>
  <si>
    <r>
      <t>(</t>
    </r>
    <r>
      <rPr>
        <i/>
        <sz val="8"/>
        <rFont val="Arial"/>
        <family val="2"/>
      </rPr>
      <t>valor estimado</t>
    </r>
    <r>
      <rPr>
        <sz val="8"/>
        <rFont val="Arial"/>
        <family val="2"/>
      </rPr>
      <t>)</t>
    </r>
  </si>
  <si>
    <t>BDI</t>
  </si>
  <si>
    <t>MÓDULO PARQUINHO CIRCULAR 2</t>
  </si>
  <si>
    <t>MÓDULO PARQUINHO CIRCULAR 1</t>
  </si>
  <si>
    <t>MUNICÍPIO</t>
  </si>
  <si>
    <t>REGIONAL</t>
  </si>
  <si>
    <t>DIMENSÕES</t>
  </si>
  <si>
    <t>ÁREA</t>
  </si>
  <si>
    <t>35 x 19,5</t>
  </si>
  <si>
    <t>17,5 x 19,5</t>
  </si>
  <si>
    <t>24,7 x 4,7</t>
  </si>
  <si>
    <t>15 x 15</t>
  </si>
  <si>
    <t>15 x 11,40</t>
  </si>
  <si>
    <t>15 x 7,8</t>
  </si>
  <si>
    <t>7,4 x 7,4</t>
  </si>
  <si>
    <t>39,26 x 21,32</t>
  </si>
  <si>
    <t>46,5 x 28,52</t>
  </si>
  <si>
    <t>7,5 x 7,5</t>
  </si>
  <si>
    <t>10 x 10</t>
  </si>
  <si>
    <t>TAMARANA-PR</t>
  </si>
  <si>
    <t>PARQUE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</si>
</sst>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;[Red]&quot;R$&quot;\ #,##0.00"/>
    <numFmt numFmtId="166" formatCode="#,##0.00\ &quot;m2&quot;"/>
    <numFmt numFmtId="167" formatCode="d/m/yy;@"/>
    <numFmt numFmtId="168" formatCode="#,##0_ ;[Red]\-#,##0\ "/>
    <numFmt numFmtId="169" formatCode="&quot;R$&quot;#,##0.00_);\(&quot;R$&quot;#,##0.00\)"/>
    <numFmt numFmtId="170" formatCode="&quot;R$&quot;\ #,##0.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sz val="8"/>
      <color indexed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8"/>
      <name val="Arial"/>
      <family val="2"/>
    </font>
    <font>
      <sz val="5"/>
      <color theme="0"/>
      <name val="Arial"/>
      <family val="2"/>
    </font>
    <font>
      <sz val="8"/>
      <color rgb="FF33333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1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ashDotDot">
        <color auto="1"/>
      </bottom>
      <diagonal/>
    </border>
    <border>
      <left style="hair">
        <color indexed="64"/>
      </left>
      <right style="hair">
        <color indexed="64"/>
      </right>
      <top/>
      <bottom style="dashDotDot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8">
    <xf numFmtId="0" fontId="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ill="0" applyBorder="0" applyAlignment="0" applyProtection="0"/>
  </cellStyleXfs>
  <cellXfs count="364">
    <xf numFmtId="0" fontId="0" fillId="0" borderId="0" xfId="0"/>
    <xf numFmtId="0" fontId="4" fillId="0" borderId="0" xfId="0" applyFont="1"/>
    <xf numFmtId="49" fontId="5" fillId="0" borderId="37" xfId="0" applyNumberFormat="1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/>
    <xf numFmtId="4" fontId="5" fillId="0" borderId="6" xfId="2" applyNumberFormat="1" applyFont="1" applyFill="1" applyBorder="1" applyAlignment="1" applyProtection="1"/>
    <xf numFmtId="49" fontId="5" fillId="0" borderId="6" xfId="2" applyNumberFormat="1" applyFont="1" applyFill="1" applyBorder="1" applyAlignment="1" applyProtection="1"/>
    <xf numFmtId="2" fontId="4" fillId="0" borderId="0" xfId="0" applyNumberFormat="1" applyFont="1"/>
    <xf numFmtId="1" fontId="5" fillId="0" borderId="6" xfId="2" applyNumberFormat="1" applyFont="1" applyFill="1" applyBorder="1" applyAlignment="1" applyProtection="1">
      <alignment horizontal="center"/>
    </xf>
    <xf numFmtId="0" fontId="2" fillId="0" borderId="0" xfId="3"/>
    <xf numFmtId="0" fontId="12" fillId="0" borderId="28" xfId="3" applyFont="1" applyBorder="1" applyAlignment="1">
      <alignment horizontal="right"/>
    </xf>
    <xf numFmtId="0" fontId="2" fillId="0" borderId="7" xfId="3" applyBorder="1"/>
    <xf numFmtId="0" fontId="16" fillId="0" borderId="31" xfId="3" applyFont="1" applyBorder="1" applyAlignment="1">
      <alignment horizontal="center"/>
    </xf>
    <xf numFmtId="0" fontId="2" fillId="0" borderId="2" xfId="3" applyBorder="1"/>
    <xf numFmtId="0" fontId="2" fillId="0" borderId="32" xfId="3" applyBorder="1" applyAlignment="1">
      <alignment vertical="top" wrapText="1"/>
    </xf>
    <xf numFmtId="0" fontId="2" fillId="0" borderId="3" xfId="3" applyBorder="1"/>
    <xf numFmtId="0" fontId="17" fillId="4" borderId="32" xfId="4" applyFont="1" applyFill="1" applyBorder="1" applyAlignment="1">
      <alignment horizontal="left" wrapText="1"/>
    </xf>
    <xf numFmtId="0" fontId="18" fillId="0" borderId="3" xfId="3" applyFont="1" applyBorder="1" applyAlignment="1">
      <alignment horizontal="left"/>
    </xf>
    <xf numFmtId="0" fontId="19" fillId="4" borderId="32" xfId="4" applyFont="1" applyFill="1" applyBorder="1" applyAlignment="1">
      <alignment horizontal="left" wrapText="1"/>
    </xf>
    <xf numFmtId="0" fontId="2" fillId="0" borderId="3" xfId="3" applyBorder="1" applyAlignment="1">
      <alignment horizontal="left"/>
    </xf>
    <xf numFmtId="0" fontId="20" fillId="4" borderId="32" xfId="4" applyFont="1" applyFill="1" applyBorder="1" applyAlignment="1">
      <alignment horizontal="left" wrapText="1"/>
    </xf>
    <xf numFmtId="0" fontId="17" fillId="4" borderId="32" xfId="4" applyFont="1" applyFill="1" applyBorder="1" applyAlignment="1">
      <alignment horizontal="left" vertical="center" wrapText="1"/>
    </xf>
    <xf numFmtId="0" fontId="2" fillId="0" borderId="32" xfId="3" applyBorder="1"/>
    <xf numFmtId="0" fontId="21" fillId="4" borderId="38" xfId="4" applyFont="1" applyFill="1" applyBorder="1" applyAlignment="1">
      <alignment horizontal="right" wrapText="1"/>
    </xf>
    <xf numFmtId="0" fontId="21" fillId="4" borderId="23" xfId="4" applyFont="1" applyFill="1" applyBorder="1" applyAlignment="1">
      <alignment horizontal="center" wrapText="1"/>
    </xf>
    <xf numFmtId="10" fontId="21" fillId="4" borderId="23" xfId="4" applyNumberFormat="1" applyFont="1" applyFill="1" applyBorder="1" applyAlignment="1">
      <alignment horizontal="center" wrapText="1"/>
    </xf>
    <xf numFmtId="0" fontId="19" fillId="4" borderId="32" xfId="4" applyFont="1" applyFill="1" applyBorder="1" applyAlignment="1">
      <alignment horizontal="justify" wrapText="1"/>
    </xf>
    <xf numFmtId="0" fontId="19" fillId="4" borderId="3" xfId="4" applyFont="1" applyFill="1" applyBorder="1" applyAlignment="1">
      <alignment wrapText="1"/>
    </xf>
    <xf numFmtId="0" fontId="22" fillId="4" borderId="32" xfId="4" applyFont="1" applyFill="1" applyBorder="1" applyAlignment="1">
      <alignment horizontal="center" wrapText="1"/>
    </xf>
    <xf numFmtId="0" fontId="22" fillId="4" borderId="32" xfId="4" applyFont="1" applyFill="1" applyBorder="1" applyAlignment="1">
      <alignment horizontal="left" wrapText="1"/>
    </xf>
    <xf numFmtId="0" fontId="21" fillId="4" borderId="32" xfId="4" applyFont="1" applyFill="1" applyBorder="1" applyAlignment="1">
      <alignment horizontal="center" wrapText="1"/>
    </xf>
    <xf numFmtId="0" fontId="21" fillId="4" borderId="32" xfId="4" applyFont="1" applyFill="1" applyBorder="1" applyAlignment="1">
      <alignment horizontal="left" wrapText="1"/>
    </xf>
    <xf numFmtId="0" fontId="19" fillId="4" borderId="32" xfId="4" applyFont="1" applyFill="1" applyBorder="1" applyAlignment="1">
      <alignment horizontal="justify" vertical="center" wrapText="1"/>
    </xf>
    <xf numFmtId="10" fontId="2" fillId="0" borderId="0" xfId="3" applyNumberFormat="1"/>
    <xf numFmtId="0" fontId="12" fillId="0" borderId="31" xfId="3" applyFont="1" applyBorder="1"/>
    <xf numFmtId="0" fontId="12" fillId="0" borderId="38" xfId="3" applyFont="1" applyBorder="1" applyAlignment="1">
      <alignment horizontal="right"/>
    </xf>
    <xf numFmtId="165" fontId="12" fillId="5" borderId="23" xfId="5" applyNumberFormat="1" applyFont="1" applyFill="1" applyBorder="1" applyAlignment="1">
      <alignment horizontal="center"/>
    </xf>
    <xf numFmtId="10" fontId="12" fillId="0" borderId="23" xfId="6" applyNumberFormat="1" applyFont="1" applyBorder="1" applyAlignment="1">
      <alignment horizontal="center"/>
    </xf>
    <xf numFmtId="0" fontId="2" fillId="0" borderId="33" xfId="3" applyBorder="1"/>
    <xf numFmtId="0" fontId="2" fillId="0" borderId="5" xfId="3" applyBorder="1"/>
    <xf numFmtId="0" fontId="26" fillId="2" borderId="45" xfId="7" applyFont="1" applyFill="1" applyBorder="1" applyAlignment="1" applyProtection="1">
      <alignment horizontal="center"/>
    </xf>
    <xf numFmtId="1" fontId="26" fillId="2" borderId="46" xfId="7" applyNumberFormat="1" applyFont="1" applyFill="1" applyBorder="1" applyAlignment="1" applyProtection="1">
      <alignment horizontal="center"/>
    </xf>
    <xf numFmtId="0" fontId="27" fillId="2" borderId="47" xfId="7" applyFont="1" applyFill="1" applyBorder="1" applyProtection="1"/>
    <xf numFmtId="0" fontId="26" fillId="2" borderId="47" xfId="7" applyFont="1" applyFill="1" applyBorder="1" applyAlignment="1" applyProtection="1">
      <alignment textRotation="180"/>
    </xf>
    <xf numFmtId="1" fontId="27" fillId="2" borderId="48" xfId="7" applyNumberFormat="1" applyFont="1" applyFill="1" applyBorder="1" applyAlignment="1" applyProtection="1">
      <alignment horizontal="center"/>
    </xf>
    <xf numFmtId="0" fontId="3" fillId="0" borderId="0" xfId="7" applyProtection="1">
      <protection locked="0"/>
    </xf>
    <xf numFmtId="1" fontId="28" fillId="2" borderId="49" xfId="7" applyNumberFormat="1" applyFont="1" applyFill="1" applyBorder="1" applyAlignment="1" applyProtection="1">
      <alignment horizontal="center"/>
    </xf>
    <xf numFmtId="49" fontId="28" fillId="2" borderId="50" xfId="7" applyNumberFormat="1" applyFont="1" applyFill="1" applyBorder="1" applyAlignment="1" applyProtection="1">
      <alignment horizontal="center"/>
    </xf>
    <xf numFmtId="49" fontId="28" fillId="2" borderId="24" xfId="7" applyNumberFormat="1" applyFont="1" applyFill="1" applyBorder="1" applyAlignment="1" applyProtection="1">
      <alignment horizontal="left"/>
    </xf>
    <xf numFmtId="0" fontId="29" fillId="2" borderId="17" xfId="7" applyFont="1" applyFill="1" applyBorder="1" applyProtection="1"/>
    <xf numFmtId="0" fontId="28" fillId="2" borderId="24" xfId="7" applyFont="1" applyFill="1" applyBorder="1" applyAlignment="1" applyProtection="1">
      <alignment horizontal="center"/>
    </xf>
    <xf numFmtId="0" fontId="28" fillId="2" borderId="15" xfId="7" applyFont="1" applyFill="1" applyBorder="1" applyAlignment="1" applyProtection="1">
      <alignment horizontal="center"/>
    </xf>
    <xf numFmtId="1" fontId="28" fillId="2" borderId="17" xfId="7" applyNumberFormat="1" applyFont="1" applyFill="1" applyBorder="1" applyAlignment="1" applyProtection="1">
      <alignment horizontal="center"/>
    </xf>
    <xf numFmtId="49" fontId="28" fillId="2" borderId="24" xfId="7" applyNumberFormat="1" applyFont="1" applyFill="1" applyBorder="1" applyAlignment="1" applyProtection="1">
      <alignment horizontal="center"/>
    </xf>
    <xf numFmtId="0" fontId="28" fillId="2" borderId="17" xfId="7" applyFont="1" applyFill="1" applyBorder="1" applyAlignment="1" applyProtection="1">
      <alignment horizontal="center"/>
    </xf>
    <xf numFmtId="0" fontId="28" fillId="2" borderId="13" xfId="7" applyFont="1" applyFill="1" applyBorder="1" applyAlignment="1" applyProtection="1">
      <alignment horizontal="center"/>
    </xf>
    <xf numFmtId="0" fontId="26" fillId="2" borderId="51" xfId="7" applyFont="1" applyFill="1" applyBorder="1" applyAlignment="1" applyProtection="1">
      <alignment horizontal="center"/>
    </xf>
    <xf numFmtId="1" fontId="26" fillId="2" borderId="52" xfId="7" applyNumberFormat="1" applyFont="1" applyFill="1" applyBorder="1" applyAlignment="1" applyProtection="1">
      <alignment horizontal="center"/>
    </xf>
    <xf numFmtId="0" fontId="27" fillId="2" borderId="53" xfId="7" applyFont="1" applyFill="1" applyBorder="1" applyProtection="1"/>
    <xf numFmtId="0" fontId="26" fillId="2" borderId="53" xfId="7" applyFont="1" applyFill="1" applyBorder="1" applyAlignment="1" applyProtection="1">
      <alignment textRotation="180"/>
    </xf>
    <xf numFmtId="1" fontId="28" fillId="2" borderId="54" xfId="7" applyNumberFormat="1" applyFont="1" applyFill="1" applyBorder="1" applyAlignment="1" applyProtection="1">
      <alignment horizontal="center"/>
    </xf>
    <xf numFmtId="0" fontId="3" fillId="0" borderId="0" xfId="7" applyProtection="1"/>
    <xf numFmtId="0" fontId="6" fillId="2" borderId="11" xfId="7" applyFont="1" applyFill="1" applyBorder="1" applyAlignment="1" applyProtection="1">
      <alignment horizontal="center" wrapText="1"/>
    </xf>
    <xf numFmtId="0" fontId="3" fillId="2" borderId="8" xfId="7" quotePrefix="1" applyFont="1" applyFill="1" applyBorder="1" applyAlignment="1" applyProtection="1">
      <alignment horizontal="left" vertical="center" indent="3"/>
    </xf>
    <xf numFmtId="0" fontId="6" fillId="2" borderId="8" xfId="7" applyFont="1" applyFill="1" applyBorder="1" applyAlignment="1" applyProtection="1">
      <alignment horizontal="centerContinuous"/>
    </xf>
    <xf numFmtId="0" fontId="3" fillId="2" borderId="8" xfId="7" quotePrefix="1" applyFont="1" applyFill="1" applyBorder="1" applyAlignment="1" applyProtection="1">
      <alignment horizontal="left"/>
    </xf>
    <xf numFmtId="0" fontId="30" fillId="2" borderId="1" xfId="7" applyFont="1" applyFill="1" applyBorder="1" applyAlignment="1" applyProtection="1">
      <alignment vertical="center"/>
    </xf>
    <xf numFmtId="0" fontId="3" fillId="2" borderId="1" xfId="7" applyFill="1" applyBorder="1" applyProtection="1"/>
    <xf numFmtId="0" fontId="3" fillId="2" borderId="2" xfId="7" applyFill="1" applyBorder="1" applyProtection="1"/>
    <xf numFmtId="0" fontId="8" fillId="2" borderId="55" xfId="7" applyFont="1" applyFill="1" applyBorder="1" applyAlignment="1" applyProtection="1">
      <alignment horizontal="left"/>
    </xf>
    <xf numFmtId="2" fontId="8" fillId="6" borderId="56" xfId="7" applyNumberFormat="1" applyFont="1" applyFill="1" applyBorder="1" applyAlignment="1" applyProtection="1">
      <alignment horizontal="left"/>
      <protection locked="0"/>
    </xf>
    <xf numFmtId="0" fontId="8" fillId="6" borderId="12" xfId="7" applyFont="1" applyFill="1" applyBorder="1" applyAlignment="1" applyProtection="1">
      <alignment horizontal="left"/>
      <protection locked="0"/>
    </xf>
    <xf numFmtId="0" fontId="8" fillId="0" borderId="57" xfId="7" applyFont="1" applyFill="1" applyBorder="1" applyAlignment="1" applyProtection="1">
      <alignment horizontal="left"/>
    </xf>
    <xf numFmtId="1" fontId="8" fillId="6" borderId="13" xfId="7" applyNumberFormat="1" applyFont="1" applyFill="1" applyBorder="1" applyAlignment="1" applyProtection="1">
      <alignment horizontal="center"/>
      <protection locked="0"/>
    </xf>
    <xf numFmtId="0" fontId="5" fillId="0" borderId="57" xfId="7" applyFont="1" applyFill="1" applyBorder="1" applyAlignment="1" applyProtection="1">
      <alignment horizontal="centerContinuous"/>
    </xf>
    <xf numFmtId="49" fontId="5" fillId="0" borderId="13" xfId="7" applyNumberFormat="1" applyFont="1" applyFill="1" applyBorder="1" applyAlignment="1" applyProtection="1">
      <alignment horizontal="centerContinuous"/>
    </xf>
    <xf numFmtId="49" fontId="5" fillId="0" borderId="58" xfId="7" applyNumberFormat="1" applyFont="1" applyFill="1" applyBorder="1" applyAlignment="1" applyProtection="1">
      <alignment horizontal="centerContinuous"/>
    </xf>
    <xf numFmtId="0" fontId="5" fillId="2" borderId="21" xfId="7" applyFont="1" applyFill="1" applyBorder="1" applyAlignment="1" applyProtection="1">
      <alignment horizontal="centerContinuous"/>
    </xf>
    <xf numFmtId="0" fontId="5" fillId="2" borderId="12" xfId="7" applyFont="1" applyFill="1" applyBorder="1" applyAlignment="1" applyProtection="1">
      <alignment horizontal="centerContinuous"/>
    </xf>
    <xf numFmtId="4" fontId="5" fillId="6" borderId="59" xfId="7" applyNumberFormat="1" applyFont="1" applyFill="1" applyBorder="1" applyAlignment="1" applyProtection="1">
      <alignment horizontal="center"/>
      <protection locked="0"/>
    </xf>
    <xf numFmtId="10" fontId="5" fillId="0" borderId="60" xfId="8" applyNumberFormat="1" applyFont="1" applyFill="1" applyBorder="1" applyAlignment="1" applyProtection="1">
      <alignment horizontal="center"/>
    </xf>
    <xf numFmtId="0" fontId="8" fillId="2" borderId="61" xfId="7" applyFont="1" applyFill="1" applyBorder="1" applyAlignment="1" applyProtection="1">
      <alignment horizontal="left"/>
    </xf>
    <xf numFmtId="49" fontId="8" fillId="6" borderId="62" xfId="7" applyNumberFormat="1" applyFont="1" applyFill="1" applyBorder="1" applyProtection="1">
      <protection locked="0"/>
    </xf>
    <xf numFmtId="0" fontId="8" fillId="6" borderId="4" xfId="7" applyFont="1" applyFill="1" applyBorder="1" applyProtection="1">
      <protection locked="0"/>
    </xf>
    <xf numFmtId="0" fontId="8" fillId="6" borderId="4" xfId="7" applyFont="1" applyFill="1" applyBorder="1" applyAlignment="1" applyProtection="1">
      <alignment horizontal="left"/>
      <protection locked="0"/>
    </xf>
    <xf numFmtId="0" fontId="8" fillId="0" borderId="63" xfId="7" applyFont="1" applyFill="1" applyBorder="1" applyAlignment="1" applyProtection="1">
      <alignment horizontal="left"/>
    </xf>
    <xf numFmtId="1" fontId="8" fillId="6" borderId="64" xfId="7" applyNumberFormat="1" applyFont="1" applyFill="1" applyBorder="1" applyAlignment="1" applyProtection="1">
      <alignment horizontal="center"/>
      <protection locked="0"/>
    </xf>
    <xf numFmtId="0" fontId="5" fillId="0" borderId="63" xfId="7" applyFont="1" applyFill="1" applyBorder="1" applyAlignment="1" applyProtection="1">
      <alignment horizontal="center"/>
    </xf>
    <xf numFmtId="14" fontId="5" fillId="0" borderId="64" xfId="7" applyNumberFormat="1" applyFont="1" applyFill="1" applyBorder="1" applyAlignment="1" applyProtection="1">
      <alignment horizontal="center"/>
      <protection locked="0"/>
    </xf>
    <xf numFmtId="1" fontId="5" fillId="6" borderId="64" xfId="7" applyNumberFormat="1" applyFont="1" applyFill="1" applyBorder="1" applyAlignment="1" applyProtection="1">
      <alignment horizontal="center"/>
      <protection locked="0"/>
    </xf>
    <xf numFmtId="14" fontId="5" fillId="0" borderId="65" xfId="7" applyNumberFormat="1" applyFont="1" applyFill="1" applyBorder="1" applyAlignment="1" applyProtection="1">
      <alignment horizontal="center"/>
    </xf>
    <xf numFmtId="0" fontId="5" fillId="2" borderId="66" xfId="7" applyFont="1" applyFill="1" applyBorder="1" applyAlignment="1" applyProtection="1">
      <alignment horizontal="centerContinuous"/>
    </xf>
    <xf numFmtId="0" fontId="5" fillId="2" borderId="67" xfId="7" applyFont="1" applyFill="1" applyBorder="1" applyAlignment="1" applyProtection="1">
      <alignment horizontal="centerContinuous"/>
    </xf>
    <xf numFmtId="0" fontId="5" fillId="2" borderId="4" xfId="7" applyFont="1" applyFill="1" applyBorder="1" applyAlignment="1" applyProtection="1">
      <alignment horizontal="centerContinuous"/>
    </xf>
    <xf numFmtId="4" fontId="5" fillId="6" borderId="68" xfId="7" applyNumberFormat="1" applyFont="1" applyFill="1" applyBorder="1" applyAlignment="1" applyProtection="1">
      <alignment horizontal="center"/>
      <protection locked="0"/>
    </xf>
    <xf numFmtId="10" fontId="5" fillId="0" borderId="69" xfId="8" applyNumberFormat="1" applyFont="1" applyFill="1" applyBorder="1" applyAlignment="1" applyProtection="1">
      <alignment horizontal="center"/>
    </xf>
    <xf numFmtId="0" fontId="8" fillId="2" borderId="70" xfId="7" applyFont="1" applyFill="1" applyBorder="1" applyAlignment="1" applyProtection="1">
      <alignment horizontal="left"/>
    </xf>
    <xf numFmtId="166" fontId="8" fillId="7" borderId="71" xfId="7" applyNumberFormat="1" applyFont="1" applyFill="1" applyBorder="1" applyAlignment="1" applyProtection="1">
      <alignment horizontal="left" indent="1"/>
    </xf>
    <xf numFmtId="0" fontId="31" fillId="2" borderId="27" xfId="7" applyFont="1" applyFill="1" applyBorder="1" applyAlignment="1" applyProtection="1">
      <alignment horizontal="center"/>
    </xf>
    <xf numFmtId="0" fontId="32" fillId="2" borderId="9" xfId="7" applyFont="1" applyFill="1" applyBorder="1" applyAlignment="1" applyProtection="1">
      <alignment horizontal="centerContinuous"/>
    </xf>
    <xf numFmtId="0" fontId="31" fillId="2" borderId="1" xfId="7" applyFont="1" applyFill="1" applyBorder="1" applyAlignment="1" applyProtection="1">
      <alignment horizontal="centerContinuous"/>
    </xf>
    <xf numFmtId="0" fontId="5" fillId="2" borderId="27" xfId="7" applyFont="1" applyFill="1" applyBorder="1" applyAlignment="1" applyProtection="1">
      <alignment horizontal="centerContinuous"/>
    </xf>
    <xf numFmtId="0" fontId="5" fillId="2" borderId="8" xfId="7" applyFont="1" applyFill="1" applyBorder="1" applyAlignment="1" applyProtection="1">
      <alignment horizontal="centerContinuous"/>
    </xf>
    <xf numFmtId="40" fontId="33" fillId="2" borderId="72" xfId="7" applyNumberFormat="1" applyFont="1" applyFill="1" applyBorder="1" applyProtection="1"/>
    <xf numFmtId="10" fontId="4" fillId="0" borderId="73" xfId="8" applyNumberFormat="1" applyFont="1" applyFill="1" applyBorder="1" applyProtection="1"/>
    <xf numFmtId="0" fontId="27" fillId="2" borderId="44" xfId="7" applyFont="1" applyFill="1" applyBorder="1" applyAlignment="1" applyProtection="1">
      <alignment horizontal="center"/>
    </xf>
    <xf numFmtId="0" fontId="27" fillId="2" borderId="30" xfId="7" applyFont="1" applyFill="1" applyBorder="1" applyAlignment="1" applyProtection="1">
      <alignment horizontal="left"/>
    </xf>
    <xf numFmtId="0" fontId="27" fillId="2" borderId="42" xfId="7" applyFont="1" applyFill="1" applyBorder="1" applyAlignment="1" applyProtection="1">
      <alignment horizontal="centerContinuous"/>
    </xf>
    <xf numFmtId="0" fontId="26" fillId="2" borderId="17" xfId="7" applyFont="1" applyFill="1" applyBorder="1" applyAlignment="1" applyProtection="1">
      <alignment horizontal="center"/>
    </xf>
    <xf numFmtId="0" fontId="27" fillId="2" borderId="21" xfId="7" applyFont="1" applyFill="1" applyBorder="1" applyAlignment="1" applyProtection="1">
      <alignment horizontal="centerContinuous"/>
    </xf>
    <xf numFmtId="0" fontId="27" fillId="2" borderId="12" xfId="7" applyFont="1" applyFill="1" applyBorder="1" applyAlignment="1" applyProtection="1">
      <alignment horizontal="centerContinuous"/>
    </xf>
    <xf numFmtId="0" fontId="27" fillId="2" borderId="13" xfId="7" applyFont="1" applyFill="1" applyBorder="1" applyAlignment="1" applyProtection="1">
      <alignment horizontal="centerContinuous"/>
    </xf>
    <xf numFmtId="0" fontId="27" fillId="2" borderId="24" xfId="7" applyFont="1" applyFill="1" applyBorder="1" applyAlignment="1" applyProtection="1">
      <alignment horizontal="centerContinuous"/>
    </xf>
    <xf numFmtId="0" fontId="27" fillId="2" borderId="74" xfId="7" applyFont="1" applyFill="1" applyBorder="1" applyAlignment="1" applyProtection="1">
      <alignment horizontal="centerContinuous"/>
    </xf>
    <xf numFmtId="0" fontId="27" fillId="2" borderId="42" xfId="7" applyFont="1" applyFill="1" applyBorder="1" applyAlignment="1" applyProtection="1">
      <alignment horizontal="center"/>
    </xf>
    <xf numFmtId="0" fontId="27" fillId="2" borderId="75" xfId="7" applyFont="1" applyFill="1" applyBorder="1" applyAlignment="1" applyProtection="1">
      <alignment horizontal="center"/>
    </xf>
    <xf numFmtId="0" fontId="27" fillId="2" borderId="22" xfId="7" applyFont="1" applyFill="1" applyBorder="1" applyAlignment="1" applyProtection="1">
      <alignment horizontal="center"/>
    </xf>
    <xf numFmtId="0" fontId="8" fillId="5" borderId="29" xfId="7" applyFont="1" applyFill="1" applyBorder="1" applyAlignment="1" applyProtection="1">
      <alignment horizontal="center"/>
      <protection locked="0"/>
    </xf>
    <xf numFmtId="0" fontId="27" fillId="2" borderId="45" xfId="7" applyFont="1" applyFill="1" applyBorder="1" applyAlignment="1" applyProtection="1">
      <alignment horizontal="center"/>
    </xf>
    <xf numFmtId="0" fontId="27" fillId="2" borderId="76" xfId="7" applyFont="1" applyFill="1" applyBorder="1" applyProtection="1"/>
    <xf numFmtId="1" fontId="8" fillId="8" borderId="48" xfId="7" applyNumberFormat="1" applyFont="1" applyFill="1" applyBorder="1" applyAlignment="1" applyProtection="1">
      <alignment horizontal="center"/>
      <protection locked="0"/>
    </xf>
    <xf numFmtId="0" fontId="27" fillId="2" borderId="48" xfId="7" applyFont="1" applyFill="1" applyBorder="1" applyAlignment="1" applyProtection="1">
      <alignment horizontal="center"/>
    </xf>
    <xf numFmtId="0" fontId="27" fillId="2" borderId="77" xfId="7" applyFont="1" applyFill="1" applyBorder="1" applyAlignment="1" applyProtection="1">
      <alignment horizontal="center"/>
    </xf>
    <xf numFmtId="0" fontId="27" fillId="2" borderId="76" xfId="7" applyFont="1" applyFill="1" applyBorder="1" applyAlignment="1" applyProtection="1">
      <alignment horizontal="center"/>
    </xf>
    <xf numFmtId="0" fontId="27" fillId="2" borderId="78" xfId="7" applyFont="1" applyFill="1" applyBorder="1" applyAlignment="1" applyProtection="1">
      <alignment horizontal="center"/>
    </xf>
    <xf numFmtId="0" fontId="27" fillId="2" borderId="79" xfId="7" applyFont="1" applyFill="1" applyBorder="1" applyAlignment="1" applyProtection="1">
      <alignment horizontal="center"/>
    </xf>
    <xf numFmtId="167" fontId="27" fillId="2" borderId="48" xfId="7" applyNumberFormat="1" applyFont="1" applyFill="1" applyBorder="1" applyAlignment="1" applyProtection="1">
      <alignment horizontal="center"/>
    </xf>
    <xf numFmtId="167" fontId="27" fillId="2" borderId="77" xfId="7" applyNumberFormat="1" applyFont="1" applyFill="1" applyBorder="1" applyAlignment="1" applyProtection="1">
      <alignment horizontal="center"/>
    </xf>
    <xf numFmtId="167" fontId="27" fillId="2" borderId="76" xfId="7" applyNumberFormat="1" applyFont="1" applyFill="1" applyBorder="1" applyAlignment="1" applyProtection="1">
      <alignment horizontal="center"/>
    </xf>
    <xf numFmtId="0" fontId="4" fillId="0" borderId="0" xfId="7" applyFont="1" applyProtection="1"/>
    <xf numFmtId="49" fontId="28" fillId="2" borderId="49" xfId="7" applyNumberFormat="1" applyFont="1" applyFill="1" applyBorder="1" applyAlignment="1" applyProtection="1">
      <alignment horizontal="center"/>
    </xf>
    <xf numFmtId="49" fontId="28" fillId="2" borderId="14" xfId="7" applyNumberFormat="1" applyFont="1" applyFill="1" applyBorder="1" applyAlignment="1" applyProtection="1">
      <alignment horizontal="left"/>
    </xf>
    <xf numFmtId="0" fontId="28" fillId="2" borderId="80" xfId="7" applyFont="1" applyFill="1" applyBorder="1" applyAlignment="1" applyProtection="1">
      <alignment horizontal="center"/>
    </xf>
    <xf numFmtId="0" fontId="28" fillId="2" borderId="26" xfId="7" applyFont="1" applyFill="1" applyBorder="1" applyAlignment="1" applyProtection="1">
      <alignment horizontal="center"/>
    </xf>
    <xf numFmtId="40" fontId="34" fillId="6" borderId="81" xfId="7" applyNumberFormat="1" applyFont="1" applyFill="1" applyBorder="1" applyAlignment="1" applyProtection="1">
      <alignment horizontal="right"/>
    </xf>
    <xf numFmtId="2" fontId="28" fillId="2" borderId="19" xfId="7" applyNumberFormat="1" applyFont="1" applyFill="1" applyBorder="1" applyProtection="1"/>
    <xf numFmtId="0" fontId="3" fillId="0" borderId="0" xfId="7" applyAlignment="1" applyProtection="1">
      <alignment horizontal="center"/>
      <protection locked="0"/>
    </xf>
    <xf numFmtId="49" fontId="28" fillId="2" borderId="36" xfId="7" applyNumberFormat="1" applyFont="1" applyFill="1" applyBorder="1" applyAlignment="1" applyProtection="1">
      <alignment horizontal="center"/>
    </xf>
    <xf numFmtId="0" fontId="28" fillId="2" borderId="38" xfId="7" applyFont="1" applyFill="1" applyBorder="1" applyAlignment="1" applyProtection="1">
      <alignment horizontal="center"/>
    </xf>
    <xf numFmtId="0" fontId="28" fillId="2" borderId="14" xfId="7" applyFont="1" applyFill="1" applyBorder="1" applyProtection="1"/>
    <xf numFmtId="40" fontId="28" fillId="3" borderId="15" xfId="7" applyNumberFormat="1" applyFont="1" applyFill="1" applyBorder="1" applyAlignment="1" applyProtection="1">
      <alignment horizontal="right"/>
    </xf>
    <xf numFmtId="0" fontId="3" fillId="2" borderId="82" xfId="7" applyFill="1" applyBorder="1" applyProtection="1"/>
    <xf numFmtId="0" fontId="3" fillId="2" borderId="83" xfId="7" applyFill="1" applyBorder="1" applyProtection="1"/>
    <xf numFmtId="0" fontId="4" fillId="2" borderId="83" xfId="7" applyFont="1" applyFill="1" applyBorder="1" applyProtection="1"/>
    <xf numFmtId="40" fontId="4" fillId="2" borderId="83" xfId="7" applyNumberFormat="1" applyFont="1" applyFill="1" applyBorder="1" applyProtection="1"/>
    <xf numFmtId="0" fontId="4" fillId="2" borderId="84" xfId="7" applyFont="1" applyFill="1" applyBorder="1" applyProtection="1"/>
    <xf numFmtId="0" fontId="3" fillId="2" borderId="85" xfId="7" applyFill="1" applyBorder="1" applyProtection="1"/>
    <xf numFmtId="0" fontId="8" fillId="2" borderId="86" xfId="7" applyFont="1" applyFill="1" applyBorder="1" applyAlignment="1" applyProtection="1">
      <alignment horizontal="centerContinuous"/>
    </xf>
    <xf numFmtId="0" fontId="3" fillId="2" borderId="86" xfId="7" applyFill="1" applyBorder="1" applyAlignment="1" applyProtection="1">
      <alignment horizontal="centerContinuous"/>
    </xf>
    <xf numFmtId="0" fontId="4" fillId="2" borderId="86" xfId="7" applyFont="1" applyFill="1" applyBorder="1" applyProtection="1"/>
    <xf numFmtId="40" fontId="33" fillId="2" borderId="87" xfId="7" applyNumberFormat="1" applyFont="1" applyFill="1" applyBorder="1" applyProtection="1"/>
    <xf numFmtId="0" fontId="33" fillId="2" borderId="88" xfId="7" applyFont="1" applyFill="1" applyBorder="1" applyProtection="1"/>
    <xf numFmtId="0" fontId="32" fillId="2" borderId="43" xfId="7" applyFont="1" applyFill="1" applyBorder="1" applyAlignment="1" applyProtection="1">
      <alignment horizontal="centerContinuous"/>
    </xf>
    <xf numFmtId="0" fontId="31" fillId="2" borderId="26" xfId="7" applyFont="1" applyFill="1" applyBorder="1" applyAlignment="1" applyProtection="1">
      <alignment horizontal="centerContinuous"/>
    </xf>
    <xf numFmtId="0" fontId="4" fillId="2" borderId="26" xfId="7" applyFont="1" applyFill="1" applyBorder="1" applyAlignment="1" applyProtection="1">
      <alignment horizontal="centerContinuous"/>
    </xf>
    <xf numFmtId="0" fontId="4" fillId="2" borderId="16" xfId="7" applyFont="1" applyFill="1" applyBorder="1" applyAlignment="1" applyProtection="1">
      <alignment horizontal="centerContinuous"/>
    </xf>
    <xf numFmtId="0" fontId="3" fillId="2" borderId="45" xfId="7" applyFont="1" applyFill="1" applyBorder="1" applyAlignment="1" applyProtection="1">
      <alignment horizontal="center"/>
    </xf>
    <xf numFmtId="0" fontId="3" fillId="2" borderId="76" xfId="7" applyFont="1" applyFill="1" applyBorder="1" applyAlignment="1" applyProtection="1">
      <alignment horizontal="center"/>
    </xf>
    <xf numFmtId="0" fontId="4" fillId="2" borderId="76" xfId="7" applyFont="1" applyFill="1" applyBorder="1" applyAlignment="1" applyProtection="1">
      <alignment horizontal="centerContinuous"/>
    </xf>
    <xf numFmtId="0" fontId="4" fillId="2" borderId="89" xfId="7" applyFont="1" applyFill="1" applyBorder="1" applyAlignment="1" applyProtection="1">
      <alignment horizontal="centerContinuous"/>
    </xf>
    <xf numFmtId="0" fontId="4" fillId="2" borderId="75" xfId="7" applyFont="1" applyFill="1" applyBorder="1" applyAlignment="1" applyProtection="1">
      <alignment horizontal="center"/>
    </xf>
    <xf numFmtId="0" fontId="4" fillId="2" borderId="22" xfId="7" applyFont="1" applyFill="1" applyBorder="1" applyAlignment="1" applyProtection="1">
      <alignment horizontal="center"/>
    </xf>
    <xf numFmtId="0" fontId="3" fillId="2" borderId="49" xfId="7" applyFont="1" applyFill="1" applyBorder="1" applyAlignment="1" applyProtection="1">
      <alignment horizontal="center"/>
    </xf>
    <xf numFmtId="0" fontId="3" fillId="2" borderId="90" xfId="7" applyFont="1" applyFill="1" applyBorder="1" applyAlignment="1" applyProtection="1">
      <alignment horizontal="center"/>
    </xf>
    <xf numFmtId="0" fontId="3" fillId="2" borderId="91" xfId="7" applyFont="1" applyFill="1" applyBorder="1" applyAlignment="1" applyProtection="1">
      <alignment horizontal="center"/>
    </xf>
    <xf numFmtId="0" fontId="4" fillId="2" borderId="91" xfId="7" applyFont="1" applyFill="1" applyBorder="1" applyAlignment="1" applyProtection="1">
      <alignment horizontal="center"/>
    </xf>
    <xf numFmtId="0" fontId="4" fillId="2" borderId="92" xfId="7" applyFont="1" applyFill="1" applyBorder="1" applyAlignment="1" applyProtection="1">
      <alignment horizontal="center"/>
    </xf>
    <xf numFmtId="0" fontId="27" fillId="2" borderId="26" xfId="7" applyFont="1" applyFill="1" applyBorder="1" applyAlignment="1" applyProtection="1">
      <alignment horizontal="center"/>
    </xf>
    <xf numFmtId="0" fontId="4" fillId="2" borderId="81" xfId="7" applyFont="1" applyFill="1" applyBorder="1" applyAlignment="1" applyProtection="1">
      <alignment horizontal="center"/>
    </xf>
    <xf numFmtId="0" fontId="4" fillId="2" borderId="19" xfId="7" applyFont="1" applyFill="1" applyBorder="1" applyAlignment="1" applyProtection="1">
      <alignment horizontal="center"/>
    </xf>
    <xf numFmtId="0" fontId="4" fillId="2" borderId="38" xfId="7" applyFont="1" applyFill="1" applyBorder="1" applyAlignment="1" applyProtection="1">
      <alignment horizontal="center"/>
    </xf>
    <xf numFmtId="49" fontId="4" fillId="2" borderId="25" xfId="7" applyNumberFormat="1" applyFont="1" applyFill="1" applyBorder="1" applyProtection="1"/>
    <xf numFmtId="0" fontId="4" fillId="2" borderId="13" xfId="7" applyFont="1" applyFill="1" applyBorder="1" applyProtection="1"/>
    <xf numFmtId="0" fontId="4" fillId="2" borderId="17" xfId="7" applyFont="1" applyFill="1" applyBorder="1" applyProtection="1"/>
    <xf numFmtId="40" fontId="4" fillId="2" borderId="17" xfId="7" applyNumberFormat="1" applyFont="1" applyFill="1" applyBorder="1" applyProtection="1"/>
    <xf numFmtId="40" fontId="4" fillId="2" borderId="93" xfId="7" applyNumberFormat="1" applyFont="1" applyFill="1" applyBorder="1" applyProtection="1">
      <protection locked="0"/>
    </xf>
    <xf numFmtId="168" fontId="4" fillId="2" borderId="26" xfId="7" applyNumberFormat="1" applyFont="1" applyFill="1" applyBorder="1" applyAlignment="1" applyProtection="1">
      <alignment horizontal="center"/>
    </xf>
    <xf numFmtId="40" fontId="4" fillId="2" borderId="59" xfId="7" applyNumberFormat="1" applyFont="1" applyFill="1" applyBorder="1" applyProtection="1"/>
    <xf numFmtId="10" fontId="4" fillId="2" borderId="23" xfId="8" applyNumberFormat="1" applyFont="1" applyFill="1" applyBorder="1" applyProtection="1"/>
    <xf numFmtId="0" fontId="4" fillId="2" borderId="15" xfId="7" applyFont="1" applyFill="1" applyBorder="1" applyProtection="1"/>
    <xf numFmtId="168" fontId="4" fillId="2" borderId="12" xfId="7" applyNumberFormat="1" applyFont="1" applyFill="1" applyBorder="1" applyAlignment="1" applyProtection="1">
      <alignment horizontal="center"/>
    </xf>
    <xf numFmtId="40" fontId="3" fillId="0" borderId="0" xfId="7" applyNumberFormat="1" applyProtection="1">
      <protection locked="0"/>
    </xf>
    <xf numFmtId="1" fontId="4" fillId="2" borderId="25" xfId="7" applyNumberFormat="1" applyFont="1" applyFill="1" applyBorder="1" applyProtection="1"/>
    <xf numFmtId="1" fontId="4" fillId="2" borderId="15" xfId="7" applyNumberFormat="1" applyFont="1" applyFill="1" applyBorder="1" applyProtection="1"/>
    <xf numFmtId="0" fontId="4" fillId="2" borderId="39" xfId="7" applyFont="1" applyFill="1" applyBorder="1" applyAlignment="1" applyProtection="1">
      <alignment horizontal="center"/>
    </xf>
    <xf numFmtId="0" fontId="4" fillId="2" borderId="12" xfId="7" applyFont="1" applyFill="1" applyBorder="1" applyProtection="1"/>
    <xf numFmtId="40" fontId="4" fillId="2" borderId="12" xfId="7" applyNumberFormat="1" applyFont="1" applyFill="1" applyBorder="1" applyProtection="1"/>
    <xf numFmtId="40" fontId="4" fillId="2" borderId="12" xfId="7" applyNumberFormat="1" applyFont="1" applyFill="1" applyBorder="1" applyProtection="1">
      <protection locked="0"/>
    </xf>
    <xf numFmtId="9" fontId="4" fillId="2" borderId="94" xfId="8" applyFont="1" applyFill="1" applyBorder="1" applyProtection="1"/>
    <xf numFmtId="40" fontId="4" fillId="2" borderId="15" xfId="7" applyNumberFormat="1" applyFont="1" applyFill="1" applyBorder="1" applyProtection="1"/>
    <xf numFmtId="40" fontId="4" fillId="2" borderId="95" xfId="7" applyNumberFormat="1" applyFont="1" applyFill="1" applyBorder="1" applyProtection="1">
      <protection locked="0"/>
    </xf>
    <xf numFmtId="40" fontId="4" fillId="2" borderId="96" xfId="7" applyNumberFormat="1" applyFont="1" applyFill="1" applyBorder="1" applyProtection="1"/>
    <xf numFmtId="40" fontId="4" fillId="2" borderId="81" xfId="7" applyNumberFormat="1" applyFont="1" applyFill="1" applyBorder="1" applyProtection="1"/>
    <xf numFmtId="10" fontId="4" fillId="2" borderId="19" xfId="8" applyNumberFormat="1" applyFont="1" applyFill="1" applyBorder="1" applyProtection="1"/>
    <xf numFmtId="0" fontId="4" fillId="2" borderId="20" xfId="7" applyFont="1" applyFill="1" applyBorder="1" applyProtection="1"/>
    <xf numFmtId="40" fontId="4" fillId="2" borderId="26" xfId="7" applyNumberFormat="1" applyFont="1" applyFill="1" applyBorder="1" applyProtection="1"/>
    <xf numFmtId="0" fontId="4" fillId="2" borderId="39" xfId="7" applyFont="1" applyFill="1" applyBorder="1" applyProtection="1"/>
    <xf numFmtId="40" fontId="4" fillId="2" borderId="42" xfId="7" applyNumberFormat="1" applyFont="1" applyFill="1" applyBorder="1" applyProtection="1"/>
    <xf numFmtId="9" fontId="4" fillId="2" borderId="97" xfId="8" applyFont="1" applyFill="1" applyBorder="1" applyProtection="1"/>
    <xf numFmtId="0" fontId="8" fillId="2" borderId="45" xfId="7" applyFont="1" applyFill="1" applyBorder="1" applyAlignment="1" applyProtection="1">
      <alignment horizontal="centerContinuous"/>
    </xf>
    <xf numFmtId="0" fontId="3" fillId="2" borderId="98" xfId="7" applyFont="1" applyFill="1" applyBorder="1" applyAlignment="1" applyProtection="1">
      <alignment horizontal="centerContinuous"/>
    </xf>
    <xf numFmtId="0" fontId="3" fillId="2" borderId="98" xfId="7" applyFont="1" applyFill="1" applyBorder="1" applyProtection="1"/>
    <xf numFmtId="40" fontId="33" fillId="2" borderId="98" xfId="7" applyNumberFormat="1" applyFont="1" applyFill="1" applyBorder="1" applyProtection="1"/>
    <xf numFmtId="40" fontId="33" fillId="2" borderId="20" xfId="7" applyNumberFormat="1" applyFont="1" applyFill="1" applyBorder="1" applyProtection="1"/>
    <xf numFmtId="40" fontId="33" fillId="2" borderId="99" xfId="7" applyNumberFormat="1" applyFont="1" applyFill="1" applyBorder="1" applyProtection="1">
      <protection locked="0"/>
    </xf>
    <xf numFmtId="40" fontId="33" fillId="2" borderId="0" xfId="7" applyNumberFormat="1" applyFont="1" applyFill="1" applyBorder="1" applyProtection="1"/>
    <xf numFmtId="40" fontId="33" fillId="2" borderId="100" xfId="7" applyNumberFormat="1" applyFont="1" applyFill="1" applyBorder="1" applyProtection="1"/>
    <xf numFmtId="10" fontId="33" fillId="2" borderId="101" xfId="8" applyNumberFormat="1" applyFont="1" applyFill="1" applyBorder="1" applyProtection="1"/>
    <xf numFmtId="0" fontId="8" fillId="2" borderId="102" xfId="7" applyFont="1" applyFill="1" applyBorder="1" applyAlignment="1" applyProtection="1">
      <alignment horizontal="centerContinuous"/>
    </xf>
    <xf numFmtId="0" fontId="3" fillId="2" borderId="103" xfId="7" applyFont="1" applyFill="1" applyBorder="1" applyAlignment="1" applyProtection="1">
      <alignment horizontal="centerContinuous"/>
    </xf>
    <xf numFmtId="0" fontId="3" fillId="2" borderId="103" xfId="7" applyFont="1" applyFill="1" applyBorder="1" applyProtection="1"/>
    <xf numFmtId="10" fontId="33" fillId="2" borderId="103" xfId="8" applyNumberFormat="1" applyFont="1" applyFill="1" applyBorder="1" applyProtection="1"/>
    <xf numFmtId="10" fontId="33" fillId="2" borderId="104" xfId="8" applyNumberFormat="1" applyFont="1" applyFill="1" applyBorder="1" applyProtection="1">
      <protection locked="0"/>
    </xf>
    <xf numFmtId="10" fontId="33" fillId="2" borderId="105" xfId="8" applyNumberFormat="1" applyFont="1" applyFill="1" applyBorder="1" applyProtection="1"/>
    <xf numFmtId="10" fontId="33" fillId="2" borderId="106" xfId="8" applyNumberFormat="1" applyFont="1" applyFill="1" applyBorder="1" applyProtection="1"/>
    <xf numFmtId="0" fontId="8" fillId="2" borderId="54" xfId="7" applyFont="1" applyFill="1" applyBorder="1" applyAlignment="1" applyProtection="1">
      <alignment horizontal="centerContinuous"/>
    </xf>
    <xf numFmtId="0" fontId="3" fillId="2" borderId="90" xfId="7" applyFont="1" applyFill="1" applyBorder="1" applyAlignment="1" applyProtection="1">
      <alignment horizontal="centerContinuous"/>
    </xf>
    <xf numFmtId="0" fontId="3" fillId="2" borderId="90" xfId="7" applyFont="1" applyFill="1" applyBorder="1" applyProtection="1"/>
    <xf numFmtId="10" fontId="33" fillId="2" borderId="90" xfId="8" applyNumberFormat="1" applyFont="1" applyFill="1" applyBorder="1" applyProtection="1"/>
    <xf numFmtId="10" fontId="33" fillId="2" borderId="107" xfId="8" applyNumberFormat="1" applyFont="1" applyFill="1" applyBorder="1" applyProtection="1">
      <protection locked="0"/>
    </xf>
    <xf numFmtId="10" fontId="33" fillId="2" borderId="0" xfId="8" applyNumberFormat="1" applyFont="1" applyFill="1" applyBorder="1" applyProtection="1"/>
    <xf numFmtId="40" fontId="35" fillId="6" borderId="108" xfId="7" applyNumberFormat="1" applyFont="1" applyFill="1" applyBorder="1" applyAlignment="1" applyProtection="1">
      <alignment horizontal="center"/>
    </xf>
    <xf numFmtId="10" fontId="35" fillId="6" borderId="109" xfId="8" applyNumberFormat="1" applyFont="1" applyFill="1" applyBorder="1" applyAlignment="1" applyProtection="1">
      <alignment horizontal="center"/>
    </xf>
    <xf numFmtId="0" fontId="8" fillId="6" borderId="31" xfId="7" applyFont="1" applyFill="1" applyBorder="1" applyAlignment="1" applyProtection="1">
      <alignment horizontal="left" vertical="top"/>
      <protection locked="0"/>
    </xf>
    <xf numFmtId="0" fontId="8" fillId="6" borderId="1" xfId="7" applyFont="1" applyFill="1" applyBorder="1" applyProtection="1">
      <protection locked="0"/>
    </xf>
    <xf numFmtId="0" fontId="8" fillId="6" borderId="110" xfId="7" applyFont="1" applyFill="1" applyBorder="1" applyProtection="1">
      <protection locked="0"/>
    </xf>
    <xf numFmtId="0" fontId="8" fillId="6" borderId="1" xfId="7" applyFont="1" applyFill="1" applyBorder="1" applyAlignment="1" applyProtection="1">
      <alignment horizontal="left" vertical="top"/>
      <protection locked="0"/>
    </xf>
    <xf numFmtId="0" fontId="8" fillId="6" borderId="1" xfId="7" applyFont="1" applyFill="1" applyBorder="1" applyAlignment="1" applyProtection="1">
      <alignment horizontal="centerContinuous" vertical="center"/>
      <protection locked="0"/>
    </xf>
    <xf numFmtId="0" fontId="8" fillId="6" borderId="2" xfId="7" applyFont="1" applyFill="1" applyBorder="1" applyAlignment="1" applyProtection="1">
      <alignment horizontal="centerContinuous" vertical="center"/>
      <protection locked="0"/>
    </xf>
    <xf numFmtId="0" fontId="8" fillId="2" borderId="31" xfId="7" applyFont="1" applyFill="1" applyBorder="1" applyAlignment="1" applyProtection="1">
      <alignment horizontal="left" vertical="top"/>
    </xf>
    <xf numFmtId="0" fontId="8" fillId="2" borderId="1" xfId="7" applyFont="1" applyFill="1" applyBorder="1" applyProtection="1"/>
    <xf numFmtId="0" fontId="8" fillId="0" borderId="110" xfId="7" applyFont="1" applyFill="1" applyBorder="1" applyProtection="1"/>
    <xf numFmtId="0" fontId="8" fillId="2" borderId="2" xfId="7" applyFont="1" applyFill="1" applyBorder="1" applyProtection="1"/>
    <xf numFmtId="0" fontId="3" fillId="6" borderId="1" xfId="7" applyFont="1" applyFill="1" applyBorder="1" applyProtection="1">
      <protection locked="0"/>
    </xf>
    <xf numFmtId="0" fontId="3" fillId="6" borderId="2" xfId="7" applyFont="1" applyFill="1" applyBorder="1" applyProtection="1">
      <protection locked="0"/>
    </xf>
    <xf numFmtId="0" fontId="3" fillId="6" borderId="33" xfId="7" applyFont="1" applyFill="1" applyBorder="1" applyAlignment="1" applyProtection="1">
      <alignment horizontal="centerContinuous" vertical="center" wrapText="1"/>
      <protection locked="0"/>
    </xf>
    <xf numFmtId="0" fontId="3" fillId="6" borderId="4" xfId="7" applyFill="1" applyBorder="1" applyProtection="1">
      <protection locked="0"/>
    </xf>
    <xf numFmtId="0" fontId="3" fillId="6" borderId="111" xfId="7" applyFill="1" applyBorder="1" applyProtection="1">
      <protection locked="0"/>
    </xf>
    <xf numFmtId="0" fontId="3" fillId="6" borderId="4" xfId="7" applyFont="1" applyFill="1" applyBorder="1" applyAlignment="1" applyProtection="1">
      <alignment horizontal="centerContinuous" vertical="center" wrapText="1"/>
      <protection locked="0"/>
    </xf>
    <xf numFmtId="0" fontId="3" fillId="6" borderId="4" xfId="7" applyFont="1" applyFill="1" applyBorder="1" applyAlignment="1" applyProtection="1">
      <alignment horizontal="left" vertical="center"/>
      <protection locked="0"/>
    </xf>
    <xf numFmtId="0" fontId="3" fillId="6" borderId="5" xfId="7" applyFont="1" applyFill="1" applyBorder="1" applyAlignment="1" applyProtection="1">
      <alignment horizontal="centerContinuous" vertical="center"/>
      <protection locked="0"/>
    </xf>
    <xf numFmtId="0" fontId="3" fillId="2" borderId="33" xfId="7" applyFont="1" applyFill="1" applyBorder="1" applyAlignment="1" applyProtection="1">
      <alignment horizontal="centerContinuous" vertical="center"/>
    </xf>
    <xf numFmtId="14" fontId="3" fillId="2" borderId="4" xfId="7" applyNumberFormat="1" applyFont="1" applyFill="1" applyBorder="1" applyAlignment="1" applyProtection="1">
      <alignment horizontal="center" vertical="center"/>
    </xf>
    <xf numFmtId="0" fontId="3" fillId="2" borderId="4" xfId="7" applyFont="1" applyFill="1" applyBorder="1" applyAlignment="1" applyProtection="1">
      <alignment horizontal="centerContinuous"/>
    </xf>
    <xf numFmtId="0" fontId="3" fillId="0" borderId="111" xfId="7" applyFill="1" applyBorder="1" applyProtection="1"/>
    <xf numFmtId="17" fontId="3" fillId="2" borderId="5" xfId="7" applyNumberFormat="1" applyFont="1" applyFill="1" applyBorder="1" applyAlignment="1" applyProtection="1">
      <alignment horizontal="center" vertical="center"/>
    </xf>
    <xf numFmtId="17" fontId="3" fillId="6" borderId="4" xfId="7" applyNumberFormat="1" applyFont="1" applyFill="1" applyBorder="1" applyAlignment="1" applyProtection="1">
      <alignment horizontal="center" vertical="center"/>
      <protection locked="0"/>
    </xf>
    <xf numFmtId="14" fontId="8" fillId="6" borderId="4" xfId="7" applyNumberFormat="1" applyFont="1" applyFill="1" applyBorder="1" applyAlignment="1" applyProtection="1">
      <alignment horizontal="center" vertical="center"/>
      <protection locked="0"/>
    </xf>
    <xf numFmtId="17" fontId="3" fillId="6" borderId="5" xfId="7" applyNumberFormat="1" applyFont="1" applyFill="1" applyBorder="1" applyAlignment="1" applyProtection="1">
      <alignment horizontal="center" vertical="center"/>
      <protection locked="0"/>
    </xf>
    <xf numFmtId="49" fontId="36" fillId="0" borderId="28" xfId="9" applyNumberFormat="1" applyFont="1" applyFill="1" applyBorder="1" applyAlignment="1" applyProtection="1">
      <alignment horizontal="centerContinuous" vertical="center"/>
    </xf>
    <xf numFmtId="49" fontId="36" fillId="0" borderId="6" xfId="9" applyNumberFormat="1" applyFont="1" applyFill="1" applyBorder="1" applyAlignment="1" applyProtection="1">
      <alignment horizontal="centerContinuous" vertical="center"/>
    </xf>
    <xf numFmtId="0" fontId="3" fillId="0" borderId="6" xfId="9" applyFont="1" applyFill="1" applyBorder="1" applyAlignment="1" applyProtection="1">
      <alignment horizontal="centerContinuous" vertical="center"/>
    </xf>
    <xf numFmtId="0" fontId="3" fillId="0" borderId="7" xfId="9" applyFont="1" applyFill="1" applyBorder="1" applyAlignment="1" applyProtection="1">
      <alignment horizontal="centerContinuous" vertical="center"/>
    </xf>
    <xf numFmtId="0" fontId="3" fillId="0" borderId="0" xfId="9" applyFont="1" applyProtection="1"/>
    <xf numFmtId="0" fontId="3" fillId="0" borderId="0" xfId="9" applyFont="1" applyProtection="1">
      <protection locked="0"/>
    </xf>
    <xf numFmtId="49" fontId="8" fillId="2" borderId="34" xfId="9" applyNumberFormat="1" applyFont="1" applyFill="1" applyBorder="1" applyAlignment="1" applyProtection="1">
      <alignment horizontal="left"/>
    </xf>
    <xf numFmtId="2" fontId="8" fillId="3" borderId="112" xfId="9" applyNumberFormat="1" applyFont="1" applyFill="1" applyBorder="1" applyAlignment="1" applyProtection="1">
      <alignment horizontal="left"/>
      <protection locked="0"/>
    </xf>
    <xf numFmtId="49" fontId="8" fillId="3" borderId="8" xfId="9" applyNumberFormat="1" applyFont="1" applyFill="1" applyBorder="1" applyAlignment="1" applyProtection="1">
      <alignment horizontal="left"/>
      <protection locked="0"/>
    </xf>
    <xf numFmtId="49" fontId="8" fillId="3" borderId="26" xfId="9" applyNumberFormat="1" applyFont="1" applyFill="1" applyBorder="1" applyAlignment="1" applyProtection="1">
      <alignment horizontal="left"/>
      <protection locked="0"/>
    </xf>
    <xf numFmtId="0" fontId="8" fillId="0" borderId="113" xfId="9" applyFont="1" applyFill="1" applyBorder="1" applyAlignment="1" applyProtection="1">
      <alignment horizontal="left"/>
    </xf>
    <xf numFmtId="1" fontId="8" fillId="3" borderId="114" xfId="9" applyNumberFormat="1" applyFont="1" applyFill="1" applyBorder="1" applyAlignment="1" applyProtection="1">
      <alignment horizontal="center"/>
      <protection locked="0"/>
    </xf>
    <xf numFmtId="49" fontId="8" fillId="2" borderId="115" xfId="9" applyNumberFormat="1" applyFont="1" applyFill="1" applyBorder="1" applyAlignment="1" applyProtection="1">
      <alignment horizontal="left"/>
    </xf>
    <xf numFmtId="49" fontId="8" fillId="3" borderId="116" xfId="9" applyNumberFormat="1" applyFont="1" applyFill="1" applyBorder="1" applyAlignment="1" applyProtection="1">
      <alignment horizontal="left"/>
      <protection locked="0"/>
    </xf>
    <xf numFmtId="49" fontId="8" fillId="3" borderId="4" xfId="9" applyNumberFormat="1" applyFont="1" applyFill="1" applyBorder="1" applyAlignment="1" applyProtection="1">
      <alignment horizontal="left"/>
      <protection locked="0"/>
    </xf>
    <xf numFmtId="0" fontId="8" fillId="0" borderId="117" xfId="9" applyFont="1" applyFill="1" applyBorder="1" applyAlignment="1" applyProtection="1">
      <alignment horizontal="left"/>
    </xf>
    <xf numFmtId="49" fontId="8" fillId="3" borderId="117" xfId="9" applyNumberFormat="1" applyFont="1" applyFill="1" applyBorder="1" applyAlignment="1" applyProtection="1">
      <alignment horizontal="center"/>
      <protection locked="0"/>
    </xf>
    <xf numFmtId="0" fontId="3" fillId="0" borderId="28" xfId="9" applyFont="1" applyFill="1" applyBorder="1" applyAlignment="1" applyProtection="1">
      <alignment horizontal="left"/>
    </xf>
    <xf numFmtId="0" fontId="3" fillId="0" borderId="6" xfId="9" applyFont="1" applyFill="1" applyBorder="1" applyAlignment="1" applyProtection="1">
      <alignment horizontal="left"/>
    </xf>
    <xf numFmtId="0" fontId="3" fillId="0" borderId="6" xfId="2" applyFont="1" applyFill="1" applyBorder="1" applyProtection="1"/>
    <xf numFmtId="169" fontId="8" fillId="0" borderId="7" xfId="2" applyNumberFormat="1" applyFont="1" applyFill="1" applyBorder="1" applyAlignment="1" applyProtection="1">
      <alignment horizontal="center" vertical="center"/>
    </xf>
    <xf numFmtId="169" fontId="8" fillId="0" borderId="118" xfId="2" applyNumberFormat="1" applyFont="1" applyFill="1" applyBorder="1" applyAlignment="1" applyProtection="1">
      <alignment horizontal="center" vertical="center" wrapText="1"/>
    </xf>
    <xf numFmtId="0" fontId="8" fillId="0" borderId="29" xfId="9" applyFont="1" applyFill="1" applyBorder="1" applyAlignment="1" applyProtection="1">
      <alignment horizontal="center" wrapText="1"/>
    </xf>
    <xf numFmtId="0" fontId="3" fillId="0" borderId="0" xfId="9" applyFont="1" applyFill="1" applyProtection="1">
      <protection locked="0"/>
    </xf>
    <xf numFmtId="49" fontId="8" fillId="0" borderId="35" xfId="9" applyNumberFormat="1" applyFont="1" applyFill="1" applyBorder="1" applyAlignment="1" applyProtection="1">
      <alignment horizontal="center"/>
    </xf>
    <xf numFmtId="0" fontId="9" fillId="0" borderId="1" xfId="9" applyFont="1" applyFill="1" applyBorder="1" applyAlignment="1" applyProtection="1"/>
    <xf numFmtId="0" fontId="3" fillId="0" borderId="1" xfId="9" applyFont="1" applyFill="1" applyBorder="1" applyProtection="1"/>
    <xf numFmtId="4" fontId="8" fillId="0" borderId="2" xfId="2" applyNumberFormat="1" applyFont="1" applyFill="1" applyBorder="1" applyAlignment="1" applyProtection="1"/>
    <xf numFmtId="4" fontId="8" fillId="9" borderId="7" xfId="2" applyNumberFormat="1" applyFont="1" applyFill="1" applyBorder="1" applyAlignment="1" applyProtection="1">
      <protection locked="0"/>
    </xf>
    <xf numFmtId="10" fontId="3" fillId="0" borderId="29" xfId="10" applyNumberFormat="1" applyFont="1" applyFill="1" applyBorder="1" applyProtection="1"/>
    <xf numFmtId="49" fontId="8" fillId="0" borderId="37" xfId="9" applyNumberFormat="1" applyFont="1" applyFill="1" applyBorder="1" applyAlignment="1" applyProtection="1">
      <alignment horizontal="center"/>
    </xf>
    <xf numFmtId="0" fontId="9" fillId="0" borderId="6" xfId="9" applyFont="1" applyFill="1" applyBorder="1" applyAlignment="1" applyProtection="1"/>
    <xf numFmtId="0" fontId="3" fillId="0" borderId="6" xfId="9" applyFont="1" applyFill="1" applyBorder="1" applyProtection="1"/>
    <xf numFmtId="4" fontId="8" fillId="0" borderId="7" xfId="2" applyNumberFormat="1" applyFont="1" applyFill="1" applyBorder="1" applyAlignment="1" applyProtection="1"/>
    <xf numFmtId="0" fontId="9" fillId="0" borderId="0" xfId="9" applyFont="1" applyFill="1" applyBorder="1" applyAlignment="1" applyProtection="1"/>
    <xf numFmtId="0" fontId="3" fillId="0" borderId="0" xfId="9" applyFont="1" applyFill="1" applyBorder="1" applyProtection="1"/>
    <xf numFmtId="0" fontId="9" fillId="0" borderId="4" xfId="9" applyFont="1" applyFill="1" applyBorder="1" applyAlignment="1" applyProtection="1"/>
    <xf numFmtId="0" fontId="3" fillId="0" borderId="4" xfId="9" applyFont="1" applyFill="1" applyBorder="1" applyProtection="1"/>
    <xf numFmtId="0" fontId="3" fillId="0" borderId="0" xfId="9" applyFont="1" applyFill="1" applyProtection="1"/>
    <xf numFmtId="0" fontId="37" fillId="0" borderId="28" xfId="9" applyFont="1" applyFill="1" applyBorder="1" applyAlignment="1" applyProtection="1">
      <alignment horizontal="left" vertical="center"/>
    </xf>
    <xf numFmtId="0" fontId="37" fillId="0" borderId="6" xfId="9" applyFont="1" applyFill="1" applyBorder="1" applyAlignment="1" applyProtection="1">
      <alignment horizontal="left" vertical="center"/>
    </xf>
    <xf numFmtId="0" fontId="8" fillId="0" borderId="6" xfId="2" applyFont="1" applyFill="1" applyBorder="1" applyAlignment="1" applyProtection="1">
      <alignment horizontal="left" vertical="center" indent="25"/>
    </xf>
    <xf numFmtId="4" fontId="8" fillId="0" borderId="7" xfId="2" applyNumberFormat="1" applyFont="1" applyFill="1" applyBorder="1" applyAlignment="1" applyProtection="1">
      <alignment vertical="center"/>
    </xf>
    <xf numFmtId="4" fontId="8" fillId="9" borderId="7" xfId="2" applyNumberFormat="1" applyFont="1" applyFill="1" applyBorder="1" applyAlignment="1" applyProtection="1">
      <alignment vertical="center"/>
      <protection locked="0"/>
    </xf>
    <xf numFmtId="10" fontId="8" fillId="0" borderId="7" xfId="10" applyNumberFormat="1" applyFont="1" applyFill="1" applyBorder="1" applyAlignment="1" applyProtection="1">
      <alignment vertical="center"/>
    </xf>
    <xf numFmtId="0" fontId="8" fillId="0" borderId="119" xfId="9" applyFont="1" applyFill="1" applyBorder="1" applyAlignment="1" applyProtection="1">
      <alignment horizontal="left" vertical="center"/>
      <protection locked="0"/>
    </xf>
    <xf numFmtId="0" fontId="3" fillId="0" borderId="120" xfId="9" applyFont="1" applyFill="1" applyBorder="1" applyAlignment="1" applyProtection="1">
      <alignment horizontal="left" vertical="center"/>
      <protection locked="0"/>
    </xf>
    <xf numFmtId="0" fontId="8" fillId="0" borderId="121" xfId="2" applyFont="1" applyFill="1" applyBorder="1" applyAlignment="1" applyProtection="1">
      <alignment horizontal="center" vertical="center" wrapText="1"/>
      <protection locked="0"/>
    </xf>
    <xf numFmtId="4" fontId="8" fillId="0" borderId="121" xfId="2" applyNumberFormat="1" applyFont="1" applyFill="1" applyBorder="1" applyAlignment="1" applyProtection="1">
      <alignment vertical="center" wrapText="1"/>
      <protection locked="0"/>
    </xf>
    <xf numFmtId="0" fontId="8" fillId="9" borderId="122" xfId="2" applyFont="1" applyFill="1" applyBorder="1" applyAlignment="1" applyProtection="1">
      <alignment vertical="center"/>
      <protection locked="0"/>
    </xf>
    <xf numFmtId="0" fontId="8" fillId="9" borderId="122" xfId="2" applyFont="1" applyFill="1" applyBorder="1" applyAlignment="1" applyProtection="1">
      <alignment horizontal="left" vertical="center" indent="25"/>
      <protection locked="0"/>
    </xf>
    <xf numFmtId="164" fontId="8" fillId="5" borderId="123" xfId="11" applyFont="1" applyFill="1" applyBorder="1" applyAlignment="1" applyProtection="1">
      <alignment horizontal="center" vertical="top"/>
      <protection locked="0"/>
    </xf>
    <xf numFmtId="0" fontId="8" fillId="9" borderId="123" xfId="2" applyFont="1" applyFill="1" applyBorder="1" applyAlignment="1" applyProtection="1">
      <alignment horizontal="left" vertical="center"/>
      <protection locked="0"/>
    </xf>
    <xf numFmtId="4" fontId="8" fillId="10" borderId="123" xfId="11" applyNumberFormat="1" applyFont="1" applyFill="1" applyBorder="1" applyAlignment="1" applyProtection="1">
      <alignment horizontal="left" vertical="center" indent="2"/>
      <protection locked="0"/>
    </xf>
    <xf numFmtId="0" fontId="3" fillId="0" borderId="33" xfId="9" applyFont="1" applyFill="1" applyBorder="1" applyAlignment="1" applyProtection="1">
      <alignment horizontal="left" vertical="center"/>
      <protection locked="0"/>
    </xf>
    <xf numFmtId="0" fontId="3" fillId="0" borderId="4" xfId="9" applyFont="1" applyFill="1" applyBorder="1" applyAlignment="1" applyProtection="1">
      <alignment horizontal="left" vertical="center"/>
      <protection locked="0"/>
    </xf>
    <xf numFmtId="0" fontId="3" fillId="0" borderId="4" xfId="9" applyFont="1" applyFill="1" applyBorder="1" applyAlignment="1" applyProtection="1">
      <protection locked="0"/>
    </xf>
    <xf numFmtId="0" fontId="3" fillId="0" borderId="4" xfId="9" applyFont="1" applyFill="1" applyBorder="1" applyProtection="1">
      <protection locked="0"/>
    </xf>
    <xf numFmtId="0" fontId="3" fillId="0" borderId="0" xfId="9" applyFont="1" applyFill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0" fillId="0" borderId="0" xfId="0" applyAlignment="1">
      <alignment horizontal="right" vertical="center"/>
    </xf>
    <xf numFmtId="49" fontId="18" fillId="0" borderId="0" xfId="0" applyNumberFormat="1" applyFont="1" applyFill="1" applyAlignment="1">
      <alignment horizontal="left" vertical="top" wrapText="1" readingOrder="1"/>
    </xf>
    <xf numFmtId="0" fontId="18" fillId="0" borderId="0" xfId="0" applyFont="1" applyFill="1" applyAlignment="1">
      <alignment horizontal="left" vertical="center"/>
    </xf>
    <xf numFmtId="170" fontId="4" fillId="0" borderId="0" xfId="0" applyNumberFormat="1" applyFont="1"/>
    <xf numFmtId="0" fontId="41" fillId="13" borderId="0" xfId="0" applyFont="1" applyFill="1"/>
    <xf numFmtId="0" fontId="42" fillId="13" borderId="0" xfId="0" applyFont="1" applyFill="1" applyAlignment="1">
      <alignment vertical="center"/>
    </xf>
    <xf numFmtId="170" fontId="0" fillId="0" borderId="0" xfId="0" applyNumberFormat="1" applyAlignment="1">
      <alignment horizontal="left" vertical="center"/>
    </xf>
    <xf numFmtId="0" fontId="4" fillId="11" borderId="0" xfId="0" applyFont="1" applyFill="1" applyBorder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170" fontId="4" fillId="0" borderId="0" xfId="0" applyNumberFormat="1" applyFont="1" applyFill="1"/>
    <xf numFmtId="0" fontId="3" fillId="0" borderId="0" xfId="0" applyFont="1"/>
    <xf numFmtId="0" fontId="44" fillId="0" borderId="0" xfId="0" applyNumberFormat="1" applyFont="1" applyAlignment="1">
      <alignment horizontal="left" vertical="center"/>
    </xf>
    <xf numFmtId="0" fontId="38" fillId="12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11" borderId="1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5" fillId="0" borderId="0" xfId="0" applyFont="1"/>
    <xf numFmtId="0" fontId="4" fillId="5" borderId="124" xfId="0" applyFont="1" applyFill="1" applyBorder="1"/>
    <xf numFmtId="0" fontId="9" fillId="0" borderId="18" xfId="0" applyFont="1" applyBorder="1" applyAlignment="1">
      <alignment vertical="center"/>
    </xf>
    <xf numFmtId="0" fontId="17" fillId="4" borderId="32" xfId="4" applyFont="1" applyFill="1" applyBorder="1" applyAlignment="1">
      <alignment horizontal="left" vertical="top" wrapText="1" readingOrder="1"/>
    </xf>
    <xf numFmtId="0" fontId="17" fillId="4" borderId="3" xfId="4" applyFont="1" applyFill="1" applyBorder="1" applyAlignment="1">
      <alignment horizontal="left" vertical="top" wrapText="1" readingOrder="1"/>
    </xf>
    <xf numFmtId="0" fontId="19" fillId="4" borderId="32" xfId="4" applyFont="1" applyFill="1" applyBorder="1" applyAlignment="1">
      <alignment horizontal="justify" vertical="center" wrapText="1"/>
    </xf>
    <xf numFmtId="0" fontId="19" fillId="4" borderId="3" xfId="4" applyFont="1" applyFill="1" applyBorder="1" applyAlignment="1">
      <alignment horizontal="justify" vertical="center" wrapText="1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39" fillId="0" borderId="30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170" fontId="41" fillId="13" borderId="0" xfId="0" applyNumberFormat="1" applyFont="1" applyFill="1" applyAlignment="1">
      <alignment horizontal="right" vertical="center"/>
    </xf>
    <xf numFmtId="0" fontId="40" fillId="1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0" fontId="3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left" vertical="center"/>
    </xf>
    <xf numFmtId="0" fontId="38" fillId="12" borderId="0" xfId="0" applyFont="1" applyFill="1" applyAlignment="1">
      <alignment horizontal="center" vertical="center"/>
    </xf>
  </cellXfs>
  <cellStyles count="18">
    <cellStyle name="Excel Built-in Normal" xfId="1"/>
    <cellStyle name="Moeda 12" xfId="17"/>
    <cellStyle name="Normal" xfId="0" builtinId="0"/>
    <cellStyle name="Normal 11 2" xfId="4"/>
    <cellStyle name="Normal 2" xfId="9"/>
    <cellStyle name="Normal 3 3" xfId="7"/>
    <cellStyle name="Normal 70" xfId="3"/>
    <cellStyle name="Normal 70 2" xfId="13"/>
    <cellStyle name="Normal_ORÇAMENTO" xfId="2"/>
    <cellStyle name="Porcentagem 2" xfId="10"/>
    <cellStyle name="Porcentagem 3" xfId="8"/>
    <cellStyle name="Porcentagem 6" xfId="6"/>
    <cellStyle name="Porcentagem 6 2" xfId="15"/>
    <cellStyle name="Vírgula 11" xfId="5"/>
    <cellStyle name="Vírgula 11 2" xfId="14"/>
    <cellStyle name="Vírgula 2" xfId="11"/>
    <cellStyle name="Vírgula 2 2" xfId="16"/>
    <cellStyle name="Vírgula 3" xfId="12"/>
  </cellStyles>
  <dxfs count="0"/>
  <tableStyles count="0" defaultTableStyle="TableStyleMedium2" defaultPivotStyle="PivotStyleLight16"/>
  <colors>
    <mruColors>
      <color rgb="FFFFCC66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101909</xdr:colOff>
      <xdr:row>0</xdr:row>
      <xdr:rowOff>19453</xdr:rowOff>
    </xdr:from>
    <xdr:to>
      <xdr:col>1</xdr:col>
      <xdr:colOff>542925</xdr:colOff>
      <xdr:row>2</xdr:row>
      <xdr:rowOff>161925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43A0AA27-7D6D-40EE-976B-5EDA1DFE3AA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803" t="23253" r="61934" b="52854"/>
        <a:stretch/>
      </xdr:blipFill>
      <xdr:spPr bwMode="auto">
        <a:xfrm>
          <a:off x="101909" y="19453"/>
          <a:ext cx="1050616" cy="6377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133350</xdr:colOff>
      <xdr:row>0</xdr:row>
      <xdr:rowOff>66675</xdr:rowOff>
    </xdr:from>
    <xdr:to>
      <xdr:col>9</xdr:col>
      <xdr:colOff>895350</xdr:colOff>
      <xdr:row>2</xdr:row>
      <xdr:rowOff>219213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9A6FC79D-F687-4BF3-9913-EC7CB8B26BE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1595" t="23253" r="20199" b="45174"/>
        <a:stretch/>
      </xdr:blipFill>
      <xdr:spPr bwMode="auto">
        <a:xfrm>
          <a:off x="5010150" y="66675"/>
          <a:ext cx="1076325" cy="6478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-03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MPOSIÇÃO"/>
    </sheetNames>
    <sheetDataSet>
      <sheetData sheetId="0">
        <row r="16">
          <cell r="P16">
            <v>21570.52</v>
          </cell>
        </row>
        <row r="173">
          <cell r="P173">
            <v>380.27</v>
          </cell>
        </row>
        <row r="1135">
          <cell r="P1135">
            <v>6989.41</v>
          </cell>
        </row>
        <row r="1766">
          <cell r="P1766">
            <v>6513.93</v>
          </cell>
        </row>
        <row r="5220">
          <cell r="P5220">
            <v>3344.09</v>
          </cell>
        </row>
        <row r="6041">
          <cell r="P6041">
            <v>4409.38</v>
          </cell>
        </row>
        <row r="6234">
          <cell r="P6234">
            <v>54625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3"/>
  <sheetViews>
    <sheetView showGridLines="0" showZeros="0" topLeftCell="A46" zoomScaleNormal="100" zoomScaleSheetLayoutView="100" workbookViewId="0"/>
  </sheetViews>
  <sheetFormatPr defaultColWidth="8.85546875" defaultRowHeight="15" x14ac:dyDescent="0.25"/>
  <cols>
    <col min="1" max="1" width="8.85546875" style="8"/>
    <col min="2" max="2" width="90.5703125" style="8" customWidth="1"/>
    <col min="3" max="3" width="25.7109375" style="8" customWidth="1"/>
    <col min="4" max="16384" width="8.85546875" style="8"/>
  </cols>
  <sheetData>
    <row r="1" spans="2:3" ht="15.75" thickBot="1" x14ac:dyDescent="0.3"/>
    <row r="2" spans="2:3" ht="21.75" thickBot="1" x14ac:dyDescent="0.4">
      <c r="B2" s="9" t="s">
        <v>55</v>
      </c>
      <c r="C2" s="10"/>
    </row>
    <row r="3" spans="2:3" ht="23.25" x14ac:dyDescent="0.35">
      <c r="B3" s="11" t="s">
        <v>56</v>
      </c>
      <c r="C3" s="12"/>
    </row>
    <row r="4" spans="2:3" ht="10.15" customHeight="1" x14ac:dyDescent="0.25">
      <c r="B4" s="13"/>
      <c r="C4" s="14"/>
    </row>
    <row r="5" spans="2:3" x14ac:dyDescent="0.25">
      <c r="B5" s="338" t="s">
        <v>57</v>
      </c>
      <c r="C5" s="339"/>
    </row>
    <row r="6" spans="2:3" x14ac:dyDescent="0.25">
      <c r="B6" s="338" t="s">
        <v>58</v>
      </c>
      <c r="C6" s="339"/>
    </row>
    <row r="7" spans="2:3" x14ac:dyDescent="0.25">
      <c r="B7" s="338" t="s">
        <v>59</v>
      </c>
      <c r="C7" s="339"/>
    </row>
    <row r="8" spans="2:3" ht="10.15" customHeight="1" x14ac:dyDescent="0.25">
      <c r="B8" s="15"/>
      <c r="C8" s="16"/>
    </row>
    <row r="9" spans="2:3" x14ac:dyDescent="0.25">
      <c r="B9" s="338" t="s">
        <v>60</v>
      </c>
      <c r="C9" s="339"/>
    </row>
    <row r="10" spans="2:3" x14ac:dyDescent="0.25">
      <c r="B10" s="338" t="s">
        <v>61</v>
      </c>
      <c r="C10" s="339"/>
    </row>
    <row r="11" spans="2:3" ht="10.15" customHeight="1" x14ac:dyDescent="0.25">
      <c r="B11" s="15"/>
      <c r="C11" s="16"/>
    </row>
    <row r="12" spans="2:3" x14ac:dyDescent="0.25">
      <c r="B12" s="338" t="s">
        <v>62</v>
      </c>
      <c r="C12" s="339"/>
    </row>
    <row r="13" spans="2:3" x14ac:dyDescent="0.25">
      <c r="B13" s="338" t="s">
        <v>63</v>
      </c>
      <c r="C13" s="339"/>
    </row>
    <row r="14" spans="2:3" ht="10.15" customHeight="1" x14ac:dyDescent="0.25">
      <c r="B14" s="15"/>
      <c r="C14" s="16"/>
    </row>
    <row r="15" spans="2:3" x14ac:dyDescent="0.25">
      <c r="B15" s="338" t="s">
        <v>64</v>
      </c>
      <c r="C15" s="339"/>
    </row>
    <row r="16" spans="2:3" x14ac:dyDescent="0.25">
      <c r="B16" s="338" t="s">
        <v>65</v>
      </c>
      <c r="C16" s="339"/>
    </row>
    <row r="17" spans="2:3" ht="10.15" customHeight="1" x14ac:dyDescent="0.25">
      <c r="B17" s="17"/>
      <c r="C17" s="18"/>
    </row>
    <row r="18" spans="2:3" ht="23.25" x14ac:dyDescent="0.35">
      <c r="B18" s="19" t="s">
        <v>66</v>
      </c>
      <c r="C18" s="18"/>
    </row>
    <row r="19" spans="2:3" ht="10.15" customHeight="1" x14ac:dyDescent="0.25">
      <c r="B19" s="17"/>
      <c r="C19" s="18"/>
    </row>
    <row r="20" spans="2:3" x14ac:dyDescent="0.25">
      <c r="B20" s="338" t="s">
        <v>67</v>
      </c>
      <c r="C20" s="339"/>
    </row>
    <row r="21" spans="2:3" x14ac:dyDescent="0.25">
      <c r="B21" s="338" t="s">
        <v>68</v>
      </c>
      <c r="C21" s="339"/>
    </row>
    <row r="22" spans="2:3" x14ac:dyDescent="0.25">
      <c r="B22" s="338" t="s">
        <v>69</v>
      </c>
      <c r="C22" s="339"/>
    </row>
    <row r="23" spans="2:3" x14ac:dyDescent="0.25">
      <c r="B23" s="20" t="s">
        <v>70</v>
      </c>
      <c r="C23" s="16"/>
    </row>
    <row r="24" spans="2:3" ht="10.15" customHeight="1" x14ac:dyDescent="0.25">
      <c r="B24" s="15"/>
      <c r="C24" s="16"/>
    </row>
    <row r="25" spans="2:3" x14ac:dyDescent="0.25">
      <c r="B25" s="338" t="s">
        <v>71</v>
      </c>
      <c r="C25" s="339"/>
    </row>
    <row r="26" spans="2:3" x14ac:dyDescent="0.25">
      <c r="B26" s="338" t="s">
        <v>72</v>
      </c>
      <c r="C26" s="339"/>
    </row>
    <row r="27" spans="2:3" x14ac:dyDescent="0.25">
      <c r="B27" s="20" t="s">
        <v>73</v>
      </c>
      <c r="C27" s="16"/>
    </row>
    <row r="28" spans="2:3" ht="10.15" customHeight="1" x14ac:dyDescent="0.25">
      <c r="B28" s="15"/>
      <c r="C28" s="16"/>
    </row>
    <row r="29" spans="2:3" x14ac:dyDescent="0.25">
      <c r="B29" s="338" t="s">
        <v>74</v>
      </c>
      <c r="C29" s="339"/>
    </row>
    <row r="30" spans="2:3" ht="10.15" customHeight="1" x14ac:dyDescent="0.25">
      <c r="B30" s="21"/>
      <c r="C30" s="14"/>
    </row>
    <row r="31" spans="2:3" x14ac:dyDescent="0.25">
      <c r="B31" s="22" t="s">
        <v>75</v>
      </c>
      <c r="C31" s="23" t="s">
        <v>76</v>
      </c>
    </row>
    <row r="32" spans="2:3" x14ac:dyDescent="0.25">
      <c r="B32" s="22" t="s">
        <v>77</v>
      </c>
      <c r="C32" s="24">
        <v>0.3</v>
      </c>
    </row>
    <row r="33" spans="2:3" x14ac:dyDescent="0.25">
      <c r="B33" s="22" t="s">
        <v>78</v>
      </c>
      <c r="C33" s="23" t="s">
        <v>79</v>
      </c>
    </row>
    <row r="34" spans="2:3" x14ac:dyDescent="0.25">
      <c r="B34" s="22" t="s">
        <v>80</v>
      </c>
      <c r="C34" s="23" t="s">
        <v>81</v>
      </c>
    </row>
    <row r="35" spans="2:3" x14ac:dyDescent="0.25">
      <c r="B35" s="22" t="s">
        <v>82</v>
      </c>
      <c r="C35" s="24">
        <v>0.2</v>
      </c>
    </row>
    <row r="36" spans="2:3" ht="10.15" customHeight="1" x14ac:dyDescent="0.25">
      <c r="B36" s="25"/>
      <c r="C36" s="26"/>
    </row>
    <row r="37" spans="2:3" x14ac:dyDescent="0.25">
      <c r="B37" s="340" t="s">
        <v>83</v>
      </c>
      <c r="C37" s="341"/>
    </row>
    <row r="38" spans="2:3" ht="10.15" customHeight="1" x14ac:dyDescent="0.25">
      <c r="B38" s="25"/>
      <c r="C38" s="26"/>
    </row>
    <row r="39" spans="2:3" ht="15.75" x14ac:dyDescent="0.25">
      <c r="B39" s="27" t="s">
        <v>84</v>
      </c>
      <c r="C39" s="26"/>
    </row>
    <row r="40" spans="2:3" ht="15.75" x14ac:dyDescent="0.25">
      <c r="B40" s="28" t="s">
        <v>85</v>
      </c>
      <c r="C40" s="26"/>
    </row>
    <row r="41" spans="2:3" ht="10.15" customHeight="1" x14ac:dyDescent="0.25">
      <c r="B41" s="25"/>
      <c r="C41" s="26"/>
    </row>
    <row r="42" spans="2:3" x14ac:dyDescent="0.25">
      <c r="B42" s="340" t="s">
        <v>86</v>
      </c>
      <c r="C42" s="341"/>
    </row>
    <row r="43" spans="2:3" ht="10.15" customHeight="1" x14ac:dyDescent="0.25">
      <c r="B43" s="25"/>
      <c r="C43" s="26"/>
    </row>
    <row r="44" spans="2:3" ht="15.75" x14ac:dyDescent="0.25">
      <c r="B44" s="29" t="s">
        <v>87</v>
      </c>
      <c r="C44" s="26"/>
    </row>
    <row r="45" spans="2:3" x14ac:dyDescent="0.25">
      <c r="B45" s="30" t="s">
        <v>88</v>
      </c>
      <c r="C45" s="26"/>
    </row>
    <row r="46" spans="2:3" ht="10.15" customHeight="1" x14ac:dyDescent="0.25">
      <c r="B46" s="25"/>
      <c r="C46" s="26"/>
    </row>
    <row r="47" spans="2:3" x14ac:dyDescent="0.25">
      <c r="B47" s="340" t="s">
        <v>89</v>
      </c>
      <c r="C47" s="341"/>
    </row>
    <row r="48" spans="2:3" ht="10.15" customHeight="1" x14ac:dyDescent="0.25">
      <c r="B48" s="31"/>
      <c r="C48" s="26"/>
    </row>
    <row r="49" spans="2:6" x14ac:dyDescent="0.25">
      <c r="B49" s="25" t="s">
        <v>90</v>
      </c>
      <c r="C49" s="26"/>
    </row>
    <row r="50" spans="2:6" ht="10.15" customHeight="1" x14ac:dyDescent="0.25">
      <c r="B50" s="25"/>
      <c r="C50" s="26"/>
    </row>
    <row r="51" spans="2:6" x14ac:dyDescent="0.25">
      <c r="B51" s="25" t="s">
        <v>91</v>
      </c>
      <c r="C51" s="26"/>
    </row>
    <row r="52" spans="2:6" x14ac:dyDescent="0.25">
      <c r="B52" s="25" t="s">
        <v>92</v>
      </c>
      <c r="C52" s="26"/>
    </row>
    <row r="53" spans="2:6" ht="10.15" customHeight="1" x14ac:dyDescent="0.25">
      <c r="B53" s="25"/>
      <c r="C53" s="26"/>
    </row>
    <row r="54" spans="2:6" x14ac:dyDescent="0.25">
      <c r="B54" s="25" t="s">
        <v>93</v>
      </c>
      <c r="C54" s="26"/>
      <c r="F54" s="32"/>
    </row>
    <row r="55" spans="2:6" x14ac:dyDescent="0.25">
      <c r="B55" s="25" t="s">
        <v>94</v>
      </c>
      <c r="C55" s="26"/>
    </row>
    <row r="56" spans="2:6" ht="15.75" thickBot="1" x14ac:dyDescent="0.3">
      <c r="B56" s="21"/>
      <c r="C56" s="14"/>
    </row>
    <row r="57" spans="2:6" x14ac:dyDescent="0.25">
      <c r="B57" s="33" t="s">
        <v>95</v>
      </c>
      <c r="C57" s="12"/>
    </row>
    <row r="58" spans="2:6" x14ac:dyDescent="0.25">
      <c r="B58" s="21"/>
      <c r="C58" s="14" t="s">
        <v>96</v>
      </c>
    </row>
    <row r="59" spans="2:6" x14ac:dyDescent="0.25">
      <c r="B59" s="34" t="s">
        <v>97</v>
      </c>
      <c r="C59" s="35"/>
      <c r="D59" s="32"/>
    </row>
    <row r="60" spans="2:6" x14ac:dyDescent="0.25">
      <c r="B60" s="22" t="s">
        <v>98</v>
      </c>
      <c r="C60" s="36">
        <f>ROUND(IF(C59&lt;=150000,0.3,IF(C59&lt;=1500000,ROUND((0.3-(C59-150000)/27000000),4),IF(C59&lt;=150000000,ROUND((0.25-(C59-1500000)/2970000000),4),0.2))),4)</f>
        <v>0.3</v>
      </c>
    </row>
    <row r="61" spans="2:6" x14ac:dyDescent="0.25">
      <c r="B61" s="22"/>
      <c r="C61" s="14" t="s">
        <v>99</v>
      </c>
    </row>
    <row r="62" spans="2:6" x14ac:dyDescent="0.25">
      <c r="B62" s="34" t="s">
        <v>100</v>
      </c>
      <c r="C62" s="35"/>
    </row>
    <row r="63" spans="2:6" ht="15.75" thickBot="1" x14ac:dyDescent="0.3">
      <c r="B63" s="37"/>
      <c r="C63" s="38"/>
    </row>
  </sheetData>
  <mergeCells count="18">
    <mergeCell ref="B47:C47"/>
    <mergeCell ref="B13:C13"/>
    <mergeCell ref="B15:C15"/>
    <mergeCell ref="B16:C16"/>
    <mergeCell ref="B20:C20"/>
    <mergeCell ref="B21:C21"/>
    <mergeCell ref="B22:C22"/>
    <mergeCell ref="B25:C25"/>
    <mergeCell ref="B26:C26"/>
    <mergeCell ref="B29:C29"/>
    <mergeCell ref="B37:C37"/>
    <mergeCell ref="B42:C42"/>
    <mergeCell ref="B12:C12"/>
    <mergeCell ref="B5:C5"/>
    <mergeCell ref="B6:C6"/>
    <mergeCell ref="B7:C7"/>
    <mergeCell ref="B9:C9"/>
    <mergeCell ref="B10:C10"/>
  </mergeCells>
  <pageMargins left="0.98425196850393704" right="0.51181102362204722" top="0.59055118110236227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"/>
  <sheetViews>
    <sheetView showZeros="0" zoomScale="112" zoomScaleNormal="112" workbookViewId="0">
      <selection activeCell="A73" sqref="A73"/>
    </sheetView>
  </sheetViews>
  <sheetFormatPr defaultColWidth="9.140625" defaultRowHeight="12.75" x14ac:dyDescent="0.2"/>
  <cols>
    <col min="1" max="1" width="4.7109375" style="44" customWidth="1"/>
    <col min="2" max="2" width="3.7109375" style="44" customWidth="1"/>
    <col min="3" max="3" width="66.140625" style="44" bestFit="1" customWidth="1"/>
    <col min="4" max="4" width="3.28515625" style="44" customWidth="1"/>
    <col min="5" max="16" width="9.28515625" style="44" customWidth="1"/>
    <col min="17" max="17" width="6" style="44" customWidth="1"/>
    <col min="18" max="255" width="9.140625" style="44"/>
    <col min="256" max="256" width="11.28515625" style="44" customWidth="1"/>
    <col min="257" max="257" width="67.7109375" style="44" customWidth="1"/>
    <col min="258" max="258" width="3.28515625" style="44" customWidth="1"/>
    <col min="259" max="271" width="10.7109375" style="44" customWidth="1"/>
    <col min="272" max="272" width="7.28515625" style="44" customWidth="1"/>
    <col min="273" max="511" width="9.140625" style="44"/>
    <col min="512" max="512" width="11.28515625" style="44" customWidth="1"/>
    <col min="513" max="513" width="67.7109375" style="44" customWidth="1"/>
    <col min="514" max="514" width="3.28515625" style="44" customWidth="1"/>
    <col min="515" max="527" width="10.7109375" style="44" customWidth="1"/>
    <col min="528" max="528" width="7.28515625" style="44" customWidth="1"/>
    <col min="529" max="767" width="9.140625" style="44"/>
    <col min="768" max="768" width="11.28515625" style="44" customWidth="1"/>
    <col min="769" max="769" width="67.7109375" style="44" customWidth="1"/>
    <col min="770" max="770" width="3.28515625" style="44" customWidth="1"/>
    <col min="771" max="783" width="10.7109375" style="44" customWidth="1"/>
    <col min="784" max="784" width="7.28515625" style="44" customWidth="1"/>
    <col min="785" max="1023" width="9.140625" style="44"/>
    <col min="1024" max="1024" width="11.28515625" style="44" customWidth="1"/>
    <col min="1025" max="1025" width="67.7109375" style="44" customWidth="1"/>
    <col min="1026" max="1026" width="3.28515625" style="44" customWidth="1"/>
    <col min="1027" max="1039" width="10.7109375" style="44" customWidth="1"/>
    <col min="1040" max="1040" width="7.28515625" style="44" customWidth="1"/>
    <col min="1041" max="1279" width="9.140625" style="44"/>
    <col min="1280" max="1280" width="11.28515625" style="44" customWidth="1"/>
    <col min="1281" max="1281" width="67.7109375" style="44" customWidth="1"/>
    <col min="1282" max="1282" width="3.28515625" style="44" customWidth="1"/>
    <col min="1283" max="1295" width="10.7109375" style="44" customWidth="1"/>
    <col min="1296" max="1296" width="7.28515625" style="44" customWidth="1"/>
    <col min="1297" max="1535" width="9.140625" style="44"/>
    <col min="1536" max="1536" width="11.28515625" style="44" customWidth="1"/>
    <col min="1537" max="1537" width="67.7109375" style="44" customWidth="1"/>
    <col min="1538" max="1538" width="3.28515625" style="44" customWidth="1"/>
    <col min="1539" max="1551" width="10.7109375" style="44" customWidth="1"/>
    <col min="1552" max="1552" width="7.28515625" style="44" customWidth="1"/>
    <col min="1553" max="1791" width="9.140625" style="44"/>
    <col min="1792" max="1792" width="11.28515625" style="44" customWidth="1"/>
    <col min="1793" max="1793" width="67.7109375" style="44" customWidth="1"/>
    <col min="1794" max="1794" width="3.28515625" style="44" customWidth="1"/>
    <col min="1795" max="1807" width="10.7109375" style="44" customWidth="1"/>
    <col min="1808" max="1808" width="7.28515625" style="44" customWidth="1"/>
    <col min="1809" max="2047" width="9.140625" style="44"/>
    <col min="2048" max="2048" width="11.28515625" style="44" customWidth="1"/>
    <col min="2049" max="2049" width="67.7109375" style="44" customWidth="1"/>
    <col min="2050" max="2050" width="3.28515625" style="44" customWidth="1"/>
    <col min="2051" max="2063" width="10.7109375" style="44" customWidth="1"/>
    <col min="2064" max="2064" width="7.28515625" style="44" customWidth="1"/>
    <col min="2065" max="2303" width="9.140625" style="44"/>
    <col min="2304" max="2304" width="11.28515625" style="44" customWidth="1"/>
    <col min="2305" max="2305" width="67.7109375" style="44" customWidth="1"/>
    <col min="2306" max="2306" width="3.28515625" style="44" customWidth="1"/>
    <col min="2307" max="2319" width="10.7109375" style="44" customWidth="1"/>
    <col min="2320" max="2320" width="7.28515625" style="44" customWidth="1"/>
    <col min="2321" max="2559" width="9.140625" style="44"/>
    <col min="2560" max="2560" width="11.28515625" style="44" customWidth="1"/>
    <col min="2561" max="2561" width="67.7109375" style="44" customWidth="1"/>
    <col min="2562" max="2562" width="3.28515625" style="44" customWidth="1"/>
    <col min="2563" max="2575" width="10.7109375" style="44" customWidth="1"/>
    <col min="2576" max="2576" width="7.28515625" style="44" customWidth="1"/>
    <col min="2577" max="2815" width="9.140625" style="44"/>
    <col min="2816" max="2816" width="11.28515625" style="44" customWidth="1"/>
    <col min="2817" max="2817" width="67.7109375" style="44" customWidth="1"/>
    <col min="2818" max="2818" width="3.28515625" style="44" customWidth="1"/>
    <col min="2819" max="2831" width="10.7109375" style="44" customWidth="1"/>
    <col min="2832" max="2832" width="7.28515625" style="44" customWidth="1"/>
    <col min="2833" max="3071" width="9.140625" style="44"/>
    <col min="3072" max="3072" width="11.28515625" style="44" customWidth="1"/>
    <col min="3073" max="3073" width="67.7109375" style="44" customWidth="1"/>
    <col min="3074" max="3074" width="3.28515625" style="44" customWidth="1"/>
    <col min="3075" max="3087" width="10.7109375" style="44" customWidth="1"/>
    <col min="3088" max="3088" width="7.28515625" style="44" customWidth="1"/>
    <col min="3089" max="3327" width="9.140625" style="44"/>
    <col min="3328" max="3328" width="11.28515625" style="44" customWidth="1"/>
    <col min="3329" max="3329" width="67.7109375" style="44" customWidth="1"/>
    <col min="3330" max="3330" width="3.28515625" style="44" customWidth="1"/>
    <col min="3331" max="3343" width="10.7109375" style="44" customWidth="1"/>
    <col min="3344" max="3344" width="7.28515625" style="44" customWidth="1"/>
    <col min="3345" max="3583" width="9.140625" style="44"/>
    <col min="3584" max="3584" width="11.28515625" style="44" customWidth="1"/>
    <col min="3585" max="3585" width="67.7109375" style="44" customWidth="1"/>
    <col min="3586" max="3586" width="3.28515625" style="44" customWidth="1"/>
    <col min="3587" max="3599" width="10.7109375" style="44" customWidth="1"/>
    <col min="3600" max="3600" width="7.28515625" style="44" customWidth="1"/>
    <col min="3601" max="3839" width="9.140625" style="44"/>
    <col min="3840" max="3840" width="11.28515625" style="44" customWidth="1"/>
    <col min="3841" max="3841" width="67.7109375" style="44" customWidth="1"/>
    <col min="3842" max="3842" width="3.28515625" style="44" customWidth="1"/>
    <col min="3843" max="3855" width="10.7109375" style="44" customWidth="1"/>
    <col min="3856" max="3856" width="7.28515625" style="44" customWidth="1"/>
    <col min="3857" max="4095" width="9.140625" style="44"/>
    <col min="4096" max="4096" width="11.28515625" style="44" customWidth="1"/>
    <col min="4097" max="4097" width="67.7109375" style="44" customWidth="1"/>
    <col min="4098" max="4098" width="3.28515625" style="44" customWidth="1"/>
    <col min="4099" max="4111" width="10.7109375" style="44" customWidth="1"/>
    <col min="4112" max="4112" width="7.28515625" style="44" customWidth="1"/>
    <col min="4113" max="4351" width="9.140625" style="44"/>
    <col min="4352" max="4352" width="11.28515625" style="44" customWidth="1"/>
    <col min="4353" max="4353" width="67.7109375" style="44" customWidth="1"/>
    <col min="4354" max="4354" width="3.28515625" style="44" customWidth="1"/>
    <col min="4355" max="4367" width="10.7109375" style="44" customWidth="1"/>
    <col min="4368" max="4368" width="7.28515625" style="44" customWidth="1"/>
    <col min="4369" max="4607" width="9.140625" style="44"/>
    <col min="4608" max="4608" width="11.28515625" style="44" customWidth="1"/>
    <col min="4609" max="4609" width="67.7109375" style="44" customWidth="1"/>
    <col min="4610" max="4610" width="3.28515625" style="44" customWidth="1"/>
    <col min="4611" max="4623" width="10.7109375" style="44" customWidth="1"/>
    <col min="4624" max="4624" width="7.28515625" style="44" customWidth="1"/>
    <col min="4625" max="4863" width="9.140625" style="44"/>
    <col min="4864" max="4864" width="11.28515625" style="44" customWidth="1"/>
    <col min="4865" max="4865" width="67.7109375" style="44" customWidth="1"/>
    <col min="4866" max="4866" width="3.28515625" style="44" customWidth="1"/>
    <col min="4867" max="4879" width="10.7109375" style="44" customWidth="1"/>
    <col min="4880" max="4880" width="7.28515625" style="44" customWidth="1"/>
    <col min="4881" max="5119" width="9.140625" style="44"/>
    <col min="5120" max="5120" width="11.28515625" style="44" customWidth="1"/>
    <col min="5121" max="5121" width="67.7109375" style="44" customWidth="1"/>
    <col min="5122" max="5122" width="3.28515625" style="44" customWidth="1"/>
    <col min="5123" max="5135" width="10.7109375" style="44" customWidth="1"/>
    <col min="5136" max="5136" width="7.28515625" style="44" customWidth="1"/>
    <col min="5137" max="5375" width="9.140625" style="44"/>
    <col min="5376" max="5376" width="11.28515625" style="44" customWidth="1"/>
    <col min="5377" max="5377" width="67.7109375" style="44" customWidth="1"/>
    <col min="5378" max="5378" width="3.28515625" style="44" customWidth="1"/>
    <col min="5379" max="5391" width="10.7109375" style="44" customWidth="1"/>
    <col min="5392" max="5392" width="7.28515625" style="44" customWidth="1"/>
    <col min="5393" max="5631" width="9.140625" style="44"/>
    <col min="5632" max="5632" width="11.28515625" style="44" customWidth="1"/>
    <col min="5633" max="5633" width="67.7109375" style="44" customWidth="1"/>
    <col min="5634" max="5634" width="3.28515625" style="44" customWidth="1"/>
    <col min="5635" max="5647" width="10.7109375" style="44" customWidth="1"/>
    <col min="5648" max="5648" width="7.28515625" style="44" customWidth="1"/>
    <col min="5649" max="5887" width="9.140625" style="44"/>
    <col min="5888" max="5888" width="11.28515625" style="44" customWidth="1"/>
    <col min="5889" max="5889" width="67.7109375" style="44" customWidth="1"/>
    <col min="5890" max="5890" width="3.28515625" style="44" customWidth="1"/>
    <col min="5891" max="5903" width="10.7109375" style="44" customWidth="1"/>
    <col min="5904" max="5904" width="7.28515625" style="44" customWidth="1"/>
    <col min="5905" max="6143" width="9.140625" style="44"/>
    <col min="6144" max="6144" width="11.28515625" style="44" customWidth="1"/>
    <col min="6145" max="6145" width="67.7109375" style="44" customWidth="1"/>
    <col min="6146" max="6146" width="3.28515625" style="44" customWidth="1"/>
    <col min="6147" max="6159" width="10.7109375" style="44" customWidth="1"/>
    <col min="6160" max="6160" width="7.28515625" style="44" customWidth="1"/>
    <col min="6161" max="6399" width="9.140625" style="44"/>
    <col min="6400" max="6400" width="11.28515625" style="44" customWidth="1"/>
    <col min="6401" max="6401" width="67.7109375" style="44" customWidth="1"/>
    <col min="6402" max="6402" width="3.28515625" style="44" customWidth="1"/>
    <col min="6403" max="6415" width="10.7109375" style="44" customWidth="1"/>
    <col min="6416" max="6416" width="7.28515625" style="44" customWidth="1"/>
    <col min="6417" max="6655" width="9.140625" style="44"/>
    <col min="6656" max="6656" width="11.28515625" style="44" customWidth="1"/>
    <col min="6657" max="6657" width="67.7109375" style="44" customWidth="1"/>
    <col min="6658" max="6658" width="3.28515625" style="44" customWidth="1"/>
    <col min="6659" max="6671" width="10.7109375" style="44" customWidth="1"/>
    <col min="6672" max="6672" width="7.28515625" style="44" customWidth="1"/>
    <col min="6673" max="6911" width="9.140625" style="44"/>
    <col min="6912" max="6912" width="11.28515625" style="44" customWidth="1"/>
    <col min="6913" max="6913" width="67.7109375" style="44" customWidth="1"/>
    <col min="6914" max="6914" width="3.28515625" style="44" customWidth="1"/>
    <col min="6915" max="6927" width="10.7109375" style="44" customWidth="1"/>
    <col min="6928" max="6928" width="7.28515625" style="44" customWidth="1"/>
    <col min="6929" max="7167" width="9.140625" style="44"/>
    <col min="7168" max="7168" width="11.28515625" style="44" customWidth="1"/>
    <col min="7169" max="7169" width="67.7109375" style="44" customWidth="1"/>
    <col min="7170" max="7170" width="3.28515625" style="44" customWidth="1"/>
    <col min="7171" max="7183" width="10.7109375" style="44" customWidth="1"/>
    <col min="7184" max="7184" width="7.28515625" style="44" customWidth="1"/>
    <col min="7185" max="7423" width="9.140625" style="44"/>
    <col min="7424" max="7424" width="11.28515625" style="44" customWidth="1"/>
    <col min="7425" max="7425" width="67.7109375" style="44" customWidth="1"/>
    <col min="7426" max="7426" width="3.28515625" style="44" customWidth="1"/>
    <col min="7427" max="7439" width="10.7109375" style="44" customWidth="1"/>
    <col min="7440" max="7440" width="7.28515625" style="44" customWidth="1"/>
    <col min="7441" max="7679" width="9.140625" style="44"/>
    <col min="7680" max="7680" width="11.28515625" style="44" customWidth="1"/>
    <col min="7681" max="7681" width="67.7109375" style="44" customWidth="1"/>
    <col min="7682" max="7682" width="3.28515625" style="44" customWidth="1"/>
    <col min="7683" max="7695" width="10.7109375" style="44" customWidth="1"/>
    <col min="7696" max="7696" width="7.28515625" style="44" customWidth="1"/>
    <col min="7697" max="7935" width="9.140625" style="44"/>
    <col min="7936" max="7936" width="11.28515625" style="44" customWidth="1"/>
    <col min="7937" max="7937" width="67.7109375" style="44" customWidth="1"/>
    <col min="7938" max="7938" width="3.28515625" style="44" customWidth="1"/>
    <col min="7939" max="7951" width="10.7109375" style="44" customWidth="1"/>
    <col min="7952" max="7952" width="7.28515625" style="44" customWidth="1"/>
    <col min="7953" max="8191" width="9.140625" style="44"/>
    <col min="8192" max="8192" width="11.28515625" style="44" customWidth="1"/>
    <col min="8193" max="8193" width="67.7109375" style="44" customWidth="1"/>
    <col min="8194" max="8194" width="3.28515625" style="44" customWidth="1"/>
    <col min="8195" max="8207" width="10.7109375" style="44" customWidth="1"/>
    <col min="8208" max="8208" width="7.28515625" style="44" customWidth="1"/>
    <col min="8209" max="8447" width="9.140625" style="44"/>
    <col min="8448" max="8448" width="11.28515625" style="44" customWidth="1"/>
    <col min="8449" max="8449" width="67.7109375" style="44" customWidth="1"/>
    <col min="8450" max="8450" width="3.28515625" style="44" customWidth="1"/>
    <col min="8451" max="8463" width="10.7109375" style="44" customWidth="1"/>
    <col min="8464" max="8464" width="7.28515625" style="44" customWidth="1"/>
    <col min="8465" max="8703" width="9.140625" style="44"/>
    <col min="8704" max="8704" width="11.28515625" style="44" customWidth="1"/>
    <col min="8705" max="8705" width="67.7109375" style="44" customWidth="1"/>
    <col min="8706" max="8706" width="3.28515625" style="44" customWidth="1"/>
    <col min="8707" max="8719" width="10.7109375" style="44" customWidth="1"/>
    <col min="8720" max="8720" width="7.28515625" style="44" customWidth="1"/>
    <col min="8721" max="8959" width="9.140625" style="44"/>
    <col min="8960" max="8960" width="11.28515625" style="44" customWidth="1"/>
    <col min="8961" max="8961" width="67.7109375" style="44" customWidth="1"/>
    <col min="8962" max="8962" width="3.28515625" style="44" customWidth="1"/>
    <col min="8963" max="8975" width="10.7109375" style="44" customWidth="1"/>
    <col min="8976" max="8976" width="7.28515625" style="44" customWidth="1"/>
    <col min="8977" max="9215" width="9.140625" style="44"/>
    <col min="9216" max="9216" width="11.28515625" style="44" customWidth="1"/>
    <col min="9217" max="9217" width="67.7109375" style="44" customWidth="1"/>
    <col min="9218" max="9218" width="3.28515625" style="44" customWidth="1"/>
    <col min="9219" max="9231" width="10.7109375" style="44" customWidth="1"/>
    <col min="9232" max="9232" width="7.28515625" style="44" customWidth="1"/>
    <col min="9233" max="9471" width="9.140625" style="44"/>
    <col min="9472" max="9472" width="11.28515625" style="44" customWidth="1"/>
    <col min="9473" max="9473" width="67.7109375" style="44" customWidth="1"/>
    <col min="9474" max="9474" width="3.28515625" style="44" customWidth="1"/>
    <col min="9475" max="9487" width="10.7109375" style="44" customWidth="1"/>
    <col min="9488" max="9488" width="7.28515625" style="44" customWidth="1"/>
    <col min="9489" max="9727" width="9.140625" style="44"/>
    <col min="9728" max="9728" width="11.28515625" style="44" customWidth="1"/>
    <col min="9729" max="9729" width="67.7109375" style="44" customWidth="1"/>
    <col min="9730" max="9730" width="3.28515625" style="44" customWidth="1"/>
    <col min="9731" max="9743" width="10.7109375" style="44" customWidth="1"/>
    <col min="9744" max="9744" width="7.28515625" style="44" customWidth="1"/>
    <col min="9745" max="9983" width="9.140625" style="44"/>
    <col min="9984" max="9984" width="11.28515625" style="44" customWidth="1"/>
    <col min="9985" max="9985" width="67.7109375" style="44" customWidth="1"/>
    <col min="9986" max="9986" width="3.28515625" style="44" customWidth="1"/>
    <col min="9987" max="9999" width="10.7109375" style="44" customWidth="1"/>
    <col min="10000" max="10000" width="7.28515625" style="44" customWidth="1"/>
    <col min="10001" max="10239" width="9.140625" style="44"/>
    <col min="10240" max="10240" width="11.28515625" style="44" customWidth="1"/>
    <col min="10241" max="10241" width="67.7109375" style="44" customWidth="1"/>
    <col min="10242" max="10242" width="3.28515625" style="44" customWidth="1"/>
    <col min="10243" max="10255" width="10.7109375" style="44" customWidth="1"/>
    <col min="10256" max="10256" width="7.28515625" style="44" customWidth="1"/>
    <col min="10257" max="10495" width="9.140625" style="44"/>
    <col min="10496" max="10496" width="11.28515625" style="44" customWidth="1"/>
    <col min="10497" max="10497" width="67.7109375" style="44" customWidth="1"/>
    <col min="10498" max="10498" width="3.28515625" style="44" customWidth="1"/>
    <col min="10499" max="10511" width="10.7109375" style="44" customWidth="1"/>
    <col min="10512" max="10512" width="7.28515625" style="44" customWidth="1"/>
    <col min="10513" max="10751" width="9.140625" style="44"/>
    <col min="10752" max="10752" width="11.28515625" style="44" customWidth="1"/>
    <col min="10753" max="10753" width="67.7109375" style="44" customWidth="1"/>
    <col min="10754" max="10754" width="3.28515625" style="44" customWidth="1"/>
    <col min="10755" max="10767" width="10.7109375" style="44" customWidth="1"/>
    <col min="10768" max="10768" width="7.28515625" style="44" customWidth="1"/>
    <col min="10769" max="11007" width="9.140625" style="44"/>
    <col min="11008" max="11008" width="11.28515625" style="44" customWidth="1"/>
    <col min="11009" max="11009" width="67.7109375" style="44" customWidth="1"/>
    <col min="11010" max="11010" width="3.28515625" style="44" customWidth="1"/>
    <col min="11011" max="11023" width="10.7109375" style="44" customWidth="1"/>
    <col min="11024" max="11024" width="7.28515625" style="44" customWidth="1"/>
    <col min="11025" max="11263" width="9.140625" style="44"/>
    <col min="11264" max="11264" width="11.28515625" style="44" customWidth="1"/>
    <col min="11265" max="11265" width="67.7109375" style="44" customWidth="1"/>
    <col min="11266" max="11266" width="3.28515625" style="44" customWidth="1"/>
    <col min="11267" max="11279" width="10.7109375" style="44" customWidth="1"/>
    <col min="11280" max="11280" width="7.28515625" style="44" customWidth="1"/>
    <col min="11281" max="11519" width="9.140625" style="44"/>
    <col min="11520" max="11520" width="11.28515625" style="44" customWidth="1"/>
    <col min="11521" max="11521" width="67.7109375" style="44" customWidth="1"/>
    <col min="11522" max="11522" width="3.28515625" style="44" customWidth="1"/>
    <col min="11523" max="11535" width="10.7109375" style="44" customWidth="1"/>
    <col min="11536" max="11536" width="7.28515625" style="44" customWidth="1"/>
    <col min="11537" max="11775" width="9.140625" style="44"/>
    <col min="11776" max="11776" width="11.28515625" style="44" customWidth="1"/>
    <col min="11777" max="11777" width="67.7109375" style="44" customWidth="1"/>
    <col min="11778" max="11778" width="3.28515625" style="44" customWidth="1"/>
    <col min="11779" max="11791" width="10.7109375" style="44" customWidth="1"/>
    <col min="11792" max="11792" width="7.28515625" style="44" customWidth="1"/>
    <col min="11793" max="12031" width="9.140625" style="44"/>
    <col min="12032" max="12032" width="11.28515625" style="44" customWidth="1"/>
    <col min="12033" max="12033" width="67.7109375" style="44" customWidth="1"/>
    <col min="12034" max="12034" width="3.28515625" style="44" customWidth="1"/>
    <col min="12035" max="12047" width="10.7109375" style="44" customWidth="1"/>
    <col min="12048" max="12048" width="7.28515625" style="44" customWidth="1"/>
    <col min="12049" max="12287" width="9.140625" style="44"/>
    <col min="12288" max="12288" width="11.28515625" style="44" customWidth="1"/>
    <col min="12289" max="12289" width="67.7109375" style="44" customWidth="1"/>
    <col min="12290" max="12290" width="3.28515625" style="44" customWidth="1"/>
    <col min="12291" max="12303" width="10.7109375" style="44" customWidth="1"/>
    <col min="12304" max="12304" width="7.28515625" style="44" customWidth="1"/>
    <col min="12305" max="12543" width="9.140625" style="44"/>
    <col min="12544" max="12544" width="11.28515625" style="44" customWidth="1"/>
    <col min="12545" max="12545" width="67.7109375" style="44" customWidth="1"/>
    <col min="12546" max="12546" width="3.28515625" style="44" customWidth="1"/>
    <col min="12547" max="12559" width="10.7109375" style="44" customWidth="1"/>
    <col min="12560" max="12560" width="7.28515625" style="44" customWidth="1"/>
    <col min="12561" max="12799" width="9.140625" style="44"/>
    <col min="12800" max="12800" width="11.28515625" style="44" customWidth="1"/>
    <col min="12801" max="12801" width="67.7109375" style="44" customWidth="1"/>
    <col min="12802" max="12802" width="3.28515625" style="44" customWidth="1"/>
    <col min="12803" max="12815" width="10.7109375" style="44" customWidth="1"/>
    <col min="12816" max="12816" width="7.28515625" style="44" customWidth="1"/>
    <col min="12817" max="13055" width="9.140625" style="44"/>
    <col min="13056" max="13056" width="11.28515625" style="44" customWidth="1"/>
    <col min="13057" max="13057" width="67.7109375" style="44" customWidth="1"/>
    <col min="13058" max="13058" width="3.28515625" style="44" customWidth="1"/>
    <col min="13059" max="13071" width="10.7109375" style="44" customWidth="1"/>
    <col min="13072" max="13072" width="7.28515625" style="44" customWidth="1"/>
    <col min="13073" max="13311" width="9.140625" style="44"/>
    <col min="13312" max="13312" width="11.28515625" style="44" customWidth="1"/>
    <col min="13313" max="13313" width="67.7109375" style="44" customWidth="1"/>
    <col min="13314" max="13314" width="3.28515625" style="44" customWidth="1"/>
    <col min="13315" max="13327" width="10.7109375" style="44" customWidth="1"/>
    <col min="13328" max="13328" width="7.28515625" style="44" customWidth="1"/>
    <col min="13329" max="13567" width="9.140625" style="44"/>
    <col min="13568" max="13568" width="11.28515625" style="44" customWidth="1"/>
    <col min="13569" max="13569" width="67.7109375" style="44" customWidth="1"/>
    <col min="13570" max="13570" width="3.28515625" style="44" customWidth="1"/>
    <col min="13571" max="13583" width="10.7109375" style="44" customWidth="1"/>
    <col min="13584" max="13584" width="7.28515625" style="44" customWidth="1"/>
    <col min="13585" max="13823" width="9.140625" style="44"/>
    <col min="13824" max="13824" width="11.28515625" style="44" customWidth="1"/>
    <col min="13825" max="13825" width="67.7109375" style="44" customWidth="1"/>
    <col min="13826" max="13826" width="3.28515625" style="44" customWidth="1"/>
    <col min="13827" max="13839" width="10.7109375" style="44" customWidth="1"/>
    <col min="13840" max="13840" width="7.28515625" style="44" customWidth="1"/>
    <col min="13841" max="14079" width="9.140625" style="44"/>
    <col min="14080" max="14080" width="11.28515625" style="44" customWidth="1"/>
    <col min="14081" max="14081" width="67.7109375" style="44" customWidth="1"/>
    <col min="14082" max="14082" width="3.28515625" style="44" customWidth="1"/>
    <col min="14083" max="14095" width="10.7109375" style="44" customWidth="1"/>
    <col min="14096" max="14096" width="7.28515625" style="44" customWidth="1"/>
    <col min="14097" max="14335" width="9.140625" style="44"/>
    <col min="14336" max="14336" width="11.28515625" style="44" customWidth="1"/>
    <col min="14337" max="14337" width="67.7109375" style="44" customWidth="1"/>
    <col min="14338" max="14338" width="3.28515625" style="44" customWidth="1"/>
    <col min="14339" max="14351" width="10.7109375" style="44" customWidth="1"/>
    <col min="14352" max="14352" width="7.28515625" style="44" customWidth="1"/>
    <col min="14353" max="14591" width="9.140625" style="44"/>
    <col min="14592" max="14592" width="11.28515625" style="44" customWidth="1"/>
    <col min="14593" max="14593" width="67.7109375" style="44" customWidth="1"/>
    <col min="14594" max="14594" width="3.28515625" style="44" customWidth="1"/>
    <col min="14595" max="14607" width="10.7109375" style="44" customWidth="1"/>
    <col min="14608" max="14608" width="7.28515625" style="44" customWidth="1"/>
    <col min="14609" max="14847" width="9.140625" style="44"/>
    <col min="14848" max="14848" width="11.28515625" style="44" customWidth="1"/>
    <col min="14849" max="14849" width="67.7109375" style="44" customWidth="1"/>
    <col min="14850" max="14850" width="3.28515625" style="44" customWidth="1"/>
    <col min="14851" max="14863" width="10.7109375" style="44" customWidth="1"/>
    <col min="14864" max="14864" width="7.28515625" style="44" customWidth="1"/>
    <col min="14865" max="15103" width="9.140625" style="44"/>
    <col min="15104" max="15104" width="11.28515625" style="44" customWidth="1"/>
    <col min="15105" max="15105" width="67.7109375" style="44" customWidth="1"/>
    <col min="15106" max="15106" width="3.28515625" style="44" customWidth="1"/>
    <col min="15107" max="15119" width="10.7109375" style="44" customWidth="1"/>
    <col min="15120" max="15120" width="7.28515625" style="44" customWidth="1"/>
    <col min="15121" max="15359" width="9.140625" style="44"/>
    <col min="15360" max="15360" width="11.28515625" style="44" customWidth="1"/>
    <col min="15361" max="15361" width="67.7109375" style="44" customWidth="1"/>
    <col min="15362" max="15362" width="3.28515625" style="44" customWidth="1"/>
    <col min="15363" max="15375" width="10.7109375" style="44" customWidth="1"/>
    <col min="15376" max="15376" width="7.28515625" style="44" customWidth="1"/>
    <col min="15377" max="15615" width="9.140625" style="44"/>
    <col min="15616" max="15616" width="11.28515625" style="44" customWidth="1"/>
    <col min="15617" max="15617" width="67.7109375" style="44" customWidth="1"/>
    <col min="15618" max="15618" width="3.28515625" style="44" customWidth="1"/>
    <col min="15619" max="15631" width="10.7109375" style="44" customWidth="1"/>
    <col min="15632" max="15632" width="7.28515625" style="44" customWidth="1"/>
    <col min="15633" max="15871" width="9.140625" style="44"/>
    <col min="15872" max="15872" width="11.28515625" style="44" customWidth="1"/>
    <col min="15873" max="15873" width="67.7109375" style="44" customWidth="1"/>
    <col min="15874" max="15874" width="3.28515625" style="44" customWidth="1"/>
    <col min="15875" max="15887" width="10.7109375" style="44" customWidth="1"/>
    <col min="15888" max="15888" width="7.28515625" style="44" customWidth="1"/>
    <col min="15889" max="16127" width="9.140625" style="44"/>
    <col min="16128" max="16128" width="11.28515625" style="44" customWidth="1"/>
    <col min="16129" max="16129" width="67.7109375" style="44" customWidth="1"/>
    <col min="16130" max="16130" width="3.28515625" style="44" customWidth="1"/>
    <col min="16131" max="16143" width="10.7109375" style="44" customWidth="1"/>
    <col min="16144" max="16144" width="7.28515625" style="44" customWidth="1"/>
    <col min="16145" max="16384" width="9.140625" style="44"/>
  </cols>
  <sheetData>
    <row r="1" spans="1:18" ht="13.5" thickBot="1" x14ac:dyDescent="0.25">
      <c r="A1" s="39" t="s">
        <v>101</v>
      </c>
      <c r="B1" s="40">
        <v>3</v>
      </c>
      <c r="C1" s="41"/>
      <c r="D1" s="42"/>
      <c r="E1" s="43">
        <v>1</v>
      </c>
      <c r="F1" s="43">
        <v>2</v>
      </c>
      <c r="G1" s="43">
        <v>3</v>
      </c>
      <c r="H1" s="43">
        <v>4</v>
      </c>
      <c r="I1" s="43">
        <v>5</v>
      </c>
      <c r="J1" s="43">
        <v>6</v>
      </c>
      <c r="K1" s="43">
        <v>7</v>
      </c>
      <c r="L1" s="43">
        <v>8</v>
      </c>
      <c r="M1" s="43">
        <v>9</v>
      </c>
      <c r="N1" s="43">
        <v>10</v>
      </c>
      <c r="O1" s="43">
        <v>11</v>
      </c>
      <c r="P1" s="43">
        <v>12</v>
      </c>
    </row>
    <row r="2" spans="1:18" ht="13.5" thickTop="1" x14ac:dyDescent="0.2">
      <c r="A2" s="45" t="str">
        <f>CONCATENATE($B$1,"|",B2)</f>
        <v>3|1</v>
      </c>
      <c r="B2" s="46">
        <v>1</v>
      </c>
      <c r="C2" s="47" t="s">
        <v>20</v>
      </c>
      <c r="D2" s="48">
        <v>1</v>
      </c>
      <c r="E2" s="49">
        <v>50</v>
      </c>
      <c r="F2" s="49">
        <v>50</v>
      </c>
      <c r="G2" s="49"/>
      <c r="H2" s="49"/>
      <c r="I2" s="49"/>
      <c r="J2" s="50"/>
      <c r="K2" s="50"/>
      <c r="L2" s="50"/>
      <c r="M2" s="50"/>
      <c r="N2" s="50"/>
      <c r="O2" s="50"/>
      <c r="P2" s="50"/>
      <c r="R2" s="44">
        <f t="shared" ref="R2:R13" si="0">SUM(E2:P2)</f>
        <v>100</v>
      </c>
    </row>
    <row r="3" spans="1:18" x14ac:dyDescent="0.2">
      <c r="A3" s="51" t="str">
        <f t="shared" ref="A3:A13" si="1">CONCATENATE($B$1,"|",B3)</f>
        <v>3|2</v>
      </c>
      <c r="B3" s="52" t="s">
        <v>21</v>
      </c>
      <c r="C3" s="47" t="s">
        <v>22</v>
      </c>
      <c r="D3" s="48">
        <v>2</v>
      </c>
      <c r="E3" s="49">
        <v>40</v>
      </c>
      <c r="F3" s="49">
        <v>50</v>
      </c>
      <c r="G3" s="49">
        <v>10</v>
      </c>
      <c r="H3" s="49"/>
      <c r="I3" s="49"/>
      <c r="J3" s="53"/>
      <c r="K3" s="53"/>
      <c r="L3" s="53"/>
      <c r="M3" s="53"/>
      <c r="N3" s="53"/>
      <c r="O3" s="53"/>
      <c r="P3" s="53"/>
      <c r="R3" s="44">
        <f t="shared" si="0"/>
        <v>100</v>
      </c>
    </row>
    <row r="4" spans="1:18" x14ac:dyDescent="0.2">
      <c r="A4" s="51" t="str">
        <f t="shared" si="1"/>
        <v>3|3</v>
      </c>
      <c r="B4" s="52" t="s">
        <v>23</v>
      </c>
      <c r="C4" s="47" t="s">
        <v>14</v>
      </c>
      <c r="D4" s="48">
        <v>3</v>
      </c>
      <c r="E4" s="54">
        <v>60</v>
      </c>
      <c r="F4" s="54">
        <v>40</v>
      </c>
      <c r="G4" s="54"/>
      <c r="H4" s="54"/>
      <c r="I4" s="54"/>
      <c r="J4" s="53"/>
      <c r="K4" s="53"/>
      <c r="L4" s="53"/>
      <c r="M4" s="53"/>
      <c r="N4" s="53"/>
      <c r="O4" s="53"/>
      <c r="P4" s="53"/>
      <c r="R4" s="44">
        <f t="shared" si="0"/>
        <v>100</v>
      </c>
    </row>
    <row r="5" spans="1:18" x14ac:dyDescent="0.2">
      <c r="A5" s="51" t="str">
        <f t="shared" si="1"/>
        <v>3|4</v>
      </c>
      <c r="B5" s="52" t="s">
        <v>24</v>
      </c>
      <c r="C5" s="47" t="s">
        <v>25</v>
      </c>
      <c r="D5" s="48">
        <v>4</v>
      </c>
      <c r="E5" s="54">
        <v>20</v>
      </c>
      <c r="F5" s="54">
        <v>50</v>
      </c>
      <c r="G5" s="54">
        <v>30</v>
      </c>
      <c r="H5" s="54"/>
      <c r="I5" s="54"/>
      <c r="J5" s="53"/>
      <c r="K5" s="53"/>
      <c r="L5" s="53"/>
      <c r="M5" s="53"/>
      <c r="N5" s="53"/>
      <c r="O5" s="53"/>
      <c r="P5" s="53"/>
      <c r="R5" s="44">
        <f t="shared" si="0"/>
        <v>100</v>
      </c>
    </row>
    <row r="6" spans="1:18" x14ac:dyDescent="0.2">
      <c r="A6" s="51" t="str">
        <f t="shared" si="1"/>
        <v>3|5</v>
      </c>
      <c r="B6" s="52" t="s">
        <v>26</v>
      </c>
      <c r="C6" s="47" t="s">
        <v>27</v>
      </c>
      <c r="D6" s="48">
        <v>5</v>
      </c>
      <c r="E6" s="54">
        <v>10</v>
      </c>
      <c r="F6" s="54">
        <v>50</v>
      </c>
      <c r="G6" s="54">
        <v>40</v>
      </c>
      <c r="H6" s="54"/>
      <c r="I6" s="54"/>
      <c r="J6" s="53"/>
      <c r="K6" s="53"/>
      <c r="L6" s="53"/>
      <c r="M6" s="53"/>
      <c r="N6" s="53"/>
      <c r="O6" s="53"/>
      <c r="P6" s="53"/>
      <c r="R6" s="44">
        <f t="shared" si="0"/>
        <v>100</v>
      </c>
    </row>
    <row r="7" spans="1:18" x14ac:dyDescent="0.2">
      <c r="A7" s="51" t="str">
        <f t="shared" si="1"/>
        <v>3|6</v>
      </c>
      <c r="B7" s="52" t="s">
        <v>28</v>
      </c>
      <c r="C7" s="47" t="s">
        <v>17</v>
      </c>
      <c r="D7" s="48"/>
      <c r="E7" s="54"/>
      <c r="F7" s="54">
        <v>30</v>
      </c>
      <c r="G7" s="54">
        <v>70</v>
      </c>
      <c r="H7" s="54"/>
      <c r="I7" s="54"/>
      <c r="J7" s="53"/>
      <c r="K7" s="53"/>
      <c r="L7" s="53"/>
      <c r="M7" s="53"/>
      <c r="N7" s="53"/>
      <c r="O7" s="53"/>
      <c r="P7" s="53"/>
      <c r="R7" s="44">
        <f t="shared" si="0"/>
        <v>100</v>
      </c>
    </row>
    <row r="8" spans="1:18" x14ac:dyDescent="0.2">
      <c r="A8" s="51" t="str">
        <f t="shared" si="1"/>
        <v>3|7</v>
      </c>
      <c r="B8" s="52" t="s">
        <v>29</v>
      </c>
      <c r="C8" s="47" t="s">
        <v>30</v>
      </c>
      <c r="D8" s="48">
        <v>3</v>
      </c>
      <c r="E8" s="54"/>
      <c r="F8" s="54">
        <v>40</v>
      </c>
      <c r="G8" s="54">
        <v>60</v>
      </c>
      <c r="H8" s="54"/>
      <c r="I8" s="54"/>
      <c r="J8" s="53"/>
      <c r="K8" s="53"/>
      <c r="L8" s="53"/>
      <c r="M8" s="53"/>
      <c r="N8" s="53"/>
      <c r="O8" s="53"/>
      <c r="P8" s="53"/>
      <c r="R8" s="44">
        <f t="shared" si="0"/>
        <v>100</v>
      </c>
    </row>
    <row r="9" spans="1:18" x14ac:dyDescent="0.2">
      <c r="A9" s="51" t="str">
        <f t="shared" si="1"/>
        <v>3|8</v>
      </c>
      <c r="B9" s="52" t="s">
        <v>31</v>
      </c>
      <c r="C9" s="47" t="s">
        <v>54</v>
      </c>
      <c r="D9" s="48">
        <v>5</v>
      </c>
      <c r="E9" s="54">
        <v>10</v>
      </c>
      <c r="F9" s="54">
        <v>50</v>
      </c>
      <c r="G9" s="54">
        <v>40</v>
      </c>
      <c r="H9" s="54"/>
      <c r="I9" s="54"/>
      <c r="J9" s="53"/>
      <c r="K9" s="53"/>
      <c r="L9" s="53"/>
      <c r="M9" s="53"/>
      <c r="N9" s="53"/>
      <c r="O9" s="53"/>
      <c r="P9" s="53"/>
      <c r="R9" s="44">
        <f t="shared" si="0"/>
        <v>100</v>
      </c>
    </row>
    <row r="10" spans="1:18" x14ac:dyDescent="0.2">
      <c r="A10" s="51" t="str">
        <f t="shared" si="1"/>
        <v>3|9</v>
      </c>
      <c r="B10" s="52" t="s">
        <v>33</v>
      </c>
      <c r="C10" s="47" t="s">
        <v>102</v>
      </c>
      <c r="D10" s="48"/>
      <c r="E10" s="54">
        <v>20</v>
      </c>
      <c r="F10" s="54">
        <v>50</v>
      </c>
      <c r="G10" s="54">
        <v>30</v>
      </c>
      <c r="H10" s="54"/>
      <c r="I10" s="54"/>
      <c r="J10" s="53"/>
      <c r="K10" s="53"/>
      <c r="L10" s="53"/>
      <c r="M10" s="53"/>
      <c r="N10" s="53"/>
      <c r="O10" s="53"/>
      <c r="P10" s="53"/>
      <c r="R10" s="44">
        <f t="shared" si="0"/>
        <v>100</v>
      </c>
    </row>
    <row r="11" spans="1:18" x14ac:dyDescent="0.2">
      <c r="A11" s="51" t="str">
        <f t="shared" si="1"/>
        <v>3|10</v>
      </c>
      <c r="B11" s="52" t="s">
        <v>36</v>
      </c>
      <c r="C11" s="47" t="s">
        <v>103</v>
      </c>
      <c r="D11" s="48">
        <v>6</v>
      </c>
      <c r="E11" s="54"/>
      <c r="F11" s="54">
        <v>40</v>
      </c>
      <c r="G11" s="54">
        <v>60</v>
      </c>
      <c r="H11" s="54"/>
      <c r="I11" s="54"/>
      <c r="J11" s="53"/>
      <c r="K11" s="53"/>
      <c r="L11" s="53"/>
      <c r="M11" s="53"/>
      <c r="N11" s="53"/>
      <c r="O11" s="53"/>
      <c r="P11" s="53"/>
      <c r="R11" s="44">
        <f t="shared" si="0"/>
        <v>100</v>
      </c>
    </row>
    <row r="12" spans="1:18" x14ac:dyDescent="0.2">
      <c r="A12" s="51" t="str">
        <f t="shared" si="1"/>
        <v>3|11</v>
      </c>
      <c r="B12" s="52" t="s">
        <v>38</v>
      </c>
      <c r="C12" s="47" t="s">
        <v>37</v>
      </c>
      <c r="D12" s="48">
        <v>6</v>
      </c>
      <c r="E12" s="54">
        <v>20</v>
      </c>
      <c r="F12" s="54">
        <v>40</v>
      </c>
      <c r="G12" s="54">
        <v>40</v>
      </c>
      <c r="H12" s="54"/>
      <c r="I12" s="54"/>
      <c r="J12" s="53"/>
      <c r="K12" s="53"/>
      <c r="L12" s="53"/>
      <c r="M12" s="53"/>
      <c r="N12" s="53"/>
      <c r="O12" s="53"/>
      <c r="P12" s="53"/>
      <c r="R12" s="44">
        <f t="shared" si="0"/>
        <v>100</v>
      </c>
    </row>
    <row r="13" spans="1:18" x14ac:dyDescent="0.2">
      <c r="A13" s="51" t="str">
        <f t="shared" si="1"/>
        <v>3|12</v>
      </c>
      <c r="B13" s="52" t="s">
        <v>39</v>
      </c>
      <c r="C13" s="47" t="s">
        <v>40</v>
      </c>
      <c r="D13" s="48"/>
      <c r="E13" s="54">
        <v>20</v>
      </c>
      <c r="F13" s="54">
        <v>40</v>
      </c>
      <c r="G13" s="54">
        <v>40</v>
      </c>
      <c r="H13" s="54"/>
      <c r="I13" s="54"/>
      <c r="J13" s="53"/>
      <c r="K13" s="53"/>
      <c r="L13" s="53"/>
      <c r="M13" s="53"/>
      <c r="N13" s="53"/>
      <c r="O13" s="53"/>
      <c r="P13" s="53"/>
      <c r="R13" s="44">
        <f t="shared" si="0"/>
        <v>100</v>
      </c>
    </row>
    <row r="15" spans="1:18" ht="13.5" thickBot="1" x14ac:dyDescent="0.25">
      <c r="A15" s="55" t="s">
        <v>101</v>
      </c>
      <c r="B15" s="56">
        <v>4</v>
      </c>
      <c r="C15" s="57"/>
      <c r="D15" s="58"/>
      <c r="E15" s="43">
        <v>1</v>
      </c>
      <c r="F15" s="43">
        <v>2</v>
      </c>
      <c r="G15" s="43">
        <v>3</v>
      </c>
      <c r="H15" s="43">
        <v>4</v>
      </c>
      <c r="I15" s="43">
        <v>5</v>
      </c>
      <c r="J15" s="43">
        <v>6</v>
      </c>
      <c r="K15" s="43">
        <v>7</v>
      </c>
      <c r="L15" s="43">
        <v>8</v>
      </c>
      <c r="M15" s="43">
        <v>9</v>
      </c>
      <c r="N15" s="43">
        <v>10</v>
      </c>
      <c r="O15" s="43">
        <v>11</v>
      </c>
      <c r="P15" s="43">
        <v>12</v>
      </c>
    </row>
    <row r="16" spans="1:18" ht="13.5" thickTop="1" x14ac:dyDescent="0.2">
      <c r="A16" s="45" t="str">
        <f>CONCATENATE($B$15,"|",B16)</f>
        <v>4|1</v>
      </c>
      <c r="B16" s="46">
        <v>1</v>
      </c>
      <c r="C16" s="47" t="s">
        <v>20</v>
      </c>
      <c r="D16" s="48">
        <v>1</v>
      </c>
      <c r="E16" s="49">
        <v>50</v>
      </c>
      <c r="F16" s="49">
        <v>50</v>
      </c>
      <c r="G16" s="49"/>
      <c r="H16" s="49"/>
      <c r="I16" s="49"/>
      <c r="J16" s="50"/>
      <c r="K16" s="50"/>
      <c r="L16" s="50"/>
      <c r="M16" s="50"/>
      <c r="N16" s="50"/>
      <c r="O16" s="50"/>
      <c r="P16" s="50"/>
      <c r="R16" s="44">
        <f t="shared" ref="R16:R27" si="2">SUM(E16:P16)</f>
        <v>100</v>
      </c>
    </row>
    <row r="17" spans="1:18" x14ac:dyDescent="0.2">
      <c r="A17" s="51" t="str">
        <f t="shared" ref="A17:A27" si="3">CONCATENATE($B$15,"|",B17)</f>
        <v>4|2</v>
      </c>
      <c r="B17" s="52" t="s">
        <v>21</v>
      </c>
      <c r="C17" s="47" t="s">
        <v>22</v>
      </c>
      <c r="D17" s="48">
        <v>2</v>
      </c>
      <c r="E17" s="49">
        <v>30</v>
      </c>
      <c r="F17" s="49">
        <v>40</v>
      </c>
      <c r="G17" s="49">
        <v>20</v>
      </c>
      <c r="H17" s="49">
        <v>10</v>
      </c>
      <c r="I17" s="49"/>
      <c r="J17" s="53"/>
      <c r="K17" s="53"/>
      <c r="L17" s="53"/>
      <c r="M17" s="53"/>
      <c r="N17" s="53"/>
      <c r="O17" s="53"/>
      <c r="P17" s="53"/>
      <c r="R17" s="44">
        <f t="shared" si="2"/>
        <v>100</v>
      </c>
    </row>
    <row r="18" spans="1:18" x14ac:dyDescent="0.2">
      <c r="A18" s="51" t="str">
        <f t="shared" si="3"/>
        <v>4|3</v>
      </c>
      <c r="B18" s="52" t="s">
        <v>23</v>
      </c>
      <c r="C18" s="47" t="s">
        <v>14</v>
      </c>
      <c r="D18" s="48">
        <v>3</v>
      </c>
      <c r="E18" s="54">
        <v>50</v>
      </c>
      <c r="F18" s="54">
        <v>40</v>
      </c>
      <c r="G18" s="54">
        <v>10</v>
      </c>
      <c r="H18" s="54"/>
      <c r="I18" s="54"/>
      <c r="J18" s="53"/>
      <c r="K18" s="53"/>
      <c r="L18" s="53"/>
      <c r="M18" s="53"/>
      <c r="N18" s="53"/>
      <c r="O18" s="53"/>
      <c r="P18" s="53"/>
      <c r="R18" s="44">
        <f t="shared" si="2"/>
        <v>100</v>
      </c>
    </row>
    <row r="19" spans="1:18" x14ac:dyDescent="0.2">
      <c r="A19" s="51" t="str">
        <f t="shared" si="3"/>
        <v>4|4</v>
      </c>
      <c r="B19" s="52" t="s">
        <v>24</v>
      </c>
      <c r="C19" s="47" t="s">
        <v>25</v>
      </c>
      <c r="D19" s="48">
        <v>4</v>
      </c>
      <c r="E19" s="54">
        <v>20</v>
      </c>
      <c r="F19" s="54">
        <v>40</v>
      </c>
      <c r="G19" s="54">
        <v>20</v>
      </c>
      <c r="H19" s="54">
        <v>20</v>
      </c>
      <c r="I19" s="54"/>
      <c r="J19" s="53"/>
      <c r="K19" s="53"/>
      <c r="L19" s="53"/>
      <c r="M19" s="53"/>
      <c r="N19" s="53"/>
      <c r="O19" s="53"/>
      <c r="P19" s="53"/>
      <c r="R19" s="44">
        <f t="shared" si="2"/>
        <v>100</v>
      </c>
    </row>
    <row r="20" spans="1:18" x14ac:dyDescent="0.2">
      <c r="A20" s="51" t="str">
        <f t="shared" si="3"/>
        <v>4|5</v>
      </c>
      <c r="B20" s="52" t="s">
        <v>26</v>
      </c>
      <c r="C20" s="47" t="s">
        <v>27</v>
      </c>
      <c r="D20" s="48">
        <v>5</v>
      </c>
      <c r="E20" s="54">
        <v>10</v>
      </c>
      <c r="F20" s="54">
        <v>30</v>
      </c>
      <c r="G20" s="54">
        <v>40</v>
      </c>
      <c r="H20" s="54">
        <v>20</v>
      </c>
      <c r="I20" s="54"/>
      <c r="J20" s="53"/>
      <c r="K20" s="53"/>
      <c r="L20" s="53"/>
      <c r="M20" s="53"/>
      <c r="N20" s="53"/>
      <c r="O20" s="53"/>
      <c r="P20" s="53"/>
      <c r="R20" s="44">
        <f t="shared" si="2"/>
        <v>100</v>
      </c>
    </row>
    <row r="21" spans="1:18" x14ac:dyDescent="0.2">
      <c r="A21" s="51" t="str">
        <f t="shared" si="3"/>
        <v>4|6</v>
      </c>
      <c r="B21" s="52" t="s">
        <v>28</v>
      </c>
      <c r="C21" s="47" t="s">
        <v>17</v>
      </c>
      <c r="D21" s="48"/>
      <c r="E21" s="54"/>
      <c r="F21" s="54">
        <v>10</v>
      </c>
      <c r="G21" s="54">
        <v>70</v>
      </c>
      <c r="H21" s="54">
        <v>20</v>
      </c>
      <c r="I21" s="54"/>
      <c r="J21" s="53"/>
      <c r="K21" s="53"/>
      <c r="L21" s="53"/>
      <c r="M21" s="53"/>
      <c r="N21" s="53"/>
      <c r="O21" s="53"/>
      <c r="P21" s="53"/>
      <c r="R21" s="44">
        <f t="shared" si="2"/>
        <v>100</v>
      </c>
    </row>
    <row r="22" spans="1:18" x14ac:dyDescent="0.2">
      <c r="A22" s="51" t="str">
        <f t="shared" si="3"/>
        <v>4|7</v>
      </c>
      <c r="B22" s="52" t="s">
        <v>29</v>
      </c>
      <c r="C22" s="47" t="s">
        <v>30</v>
      </c>
      <c r="D22" s="48"/>
      <c r="E22" s="54"/>
      <c r="F22" s="54">
        <v>30</v>
      </c>
      <c r="G22" s="54">
        <v>30</v>
      </c>
      <c r="H22" s="54">
        <v>40</v>
      </c>
      <c r="I22" s="54"/>
      <c r="J22" s="53"/>
      <c r="K22" s="53"/>
      <c r="L22" s="53"/>
      <c r="M22" s="53"/>
      <c r="N22" s="53"/>
      <c r="O22" s="53"/>
      <c r="P22" s="53"/>
      <c r="R22" s="44">
        <f t="shared" si="2"/>
        <v>100</v>
      </c>
    </row>
    <row r="23" spans="1:18" x14ac:dyDescent="0.2">
      <c r="A23" s="51" t="str">
        <f t="shared" si="3"/>
        <v>4|8</v>
      </c>
      <c r="B23" s="52" t="s">
        <v>31</v>
      </c>
      <c r="C23" s="47" t="s">
        <v>54</v>
      </c>
      <c r="D23" s="48">
        <v>3</v>
      </c>
      <c r="E23" s="54">
        <v>10</v>
      </c>
      <c r="F23" s="54">
        <v>30</v>
      </c>
      <c r="G23" s="54">
        <v>30</v>
      </c>
      <c r="H23" s="54">
        <v>30</v>
      </c>
      <c r="I23" s="54"/>
      <c r="J23" s="53"/>
      <c r="K23" s="53"/>
      <c r="L23" s="53"/>
      <c r="M23" s="53"/>
      <c r="N23" s="53"/>
      <c r="O23" s="53"/>
      <c r="P23" s="53"/>
      <c r="R23" s="44">
        <f t="shared" si="2"/>
        <v>100</v>
      </c>
    </row>
    <row r="24" spans="1:18" x14ac:dyDescent="0.2">
      <c r="A24" s="51" t="str">
        <f t="shared" si="3"/>
        <v>4|9</v>
      </c>
      <c r="B24" s="52" t="s">
        <v>33</v>
      </c>
      <c r="C24" s="47" t="s">
        <v>102</v>
      </c>
      <c r="D24" s="48">
        <v>5</v>
      </c>
      <c r="E24" s="54">
        <v>20</v>
      </c>
      <c r="F24" s="54">
        <v>30</v>
      </c>
      <c r="G24" s="54">
        <v>30</v>
      </c>
      <c r="H24" s="54">
        <v>20</v>
      </c>
      <c r="I24" s="54"/>
      <c r="J24" s="53"/>
      <c r="K24" s="53"/>
      <c r="L24" s="53"/>
      <c r="M24" s="53"/>
      <c r="N24" s="53"/>
      <c r="O24" s="53"/>
      <c r="P24" s="53"/>
      <c r="R24" s="44">
        <f t="shared" si="2"/>
        <v>100</v>
      </c>
    </row>
    <row r="25" spans="1:18" x14ac:dyDescent="0.2">
      <c r="A25" s="51" t="str">
        <f t="shared" si="3"/>
        <v>4|10</v>
      </c>
      <c r="B25" s="52" t="s">
        <v>36</v>
      </c>
      <c r="C25" s="47" t="s">
        <v>103</v>
      </c>
      <c r="D25" s="48">
        <v>6</v>
      </c>
      <c r="E25" s="54"/>
      <c r="F25" s="54">
        <v>30</v>
      </c>
      <c r="G25" s="54">
        <v>40</v>
      </c>
      <c r="H25" s="54">
        <v>30</v>
      </c>
      <c r="I25" s="54"/>
      <c r="J25" s="53"/>
      <c r="K25" s="53"/>
      <c r="L25" s="53"/>
      <c r="M25" s="53"/>
      <c r="N25" s="53"/>
      <c r="O25" s="53"/>
      <c r="P25" s="53"/>
      <c r="R25" s="44">
        <f t="shared" si="2"/>
        <v>100</v>
      </c>
    </row>
    <row r="26" spans="1:18" x14ac:dyDescent="0.2">
      <c r="A26" s="51" t="str">
        <f t="shared" si="3"/>
        <v>4|11</v>
      </c>
      <c r="B26" s="52" t="s">
        <v>38</v>
      </c>
      <c r="C26" s="47" t="s">
        <v>37</v>
      </c>
      <c r="D26" s="48">
        <v>6</v>
      </c>
      <c r="E26" s="54">
        <v>10</v>
      </c>
      <c r="F26" s="54">
        <v>30</v>
      </c>
      <c r="G26" s="54">
        <v>30</v>
      </c>
      <c r="H26" s="54">
        <v>30</v>
      </c>
      <c r="I26" s="54"/>
      <c r="J26" s="53"/>
      <c r="K26" s="53"/>
      <c r="L26" s="53"/>
      <c r="M26" s="53"/>
      <c r="N26" s="53"/>
      <c r="O26" s="53"/>
      <c r="P26" s="53"/>
      <c r="R26" s="44">
        <f t="shared" si="2"/>
        <v>100</v>
      </c>
    </row>
    <row r="27" spans="1:18" x14ac:dyDescent="0.2">
      <c r="A27" s="51" t="str">
        <f t="shared" si="3"/>
        <v>4|12</v>
      </c>
      <c r="B27" s="52" t="s">
        <v>39</v>
      </c>
      <c r="C27" s="47" t="s">
        <v>40</v>
      </c>
      <c r="D27" s="48"/>
      <c r="E27" s="54">
        <v>20</v>
      </c>
      <c r="F27" s="54">
        <v>20</v>
      </c>
      <c r="G27" s="54">
        <v>40</v>
      </c>
      <c r="H27" s="54">
        <v>20</v>
      </c>
      <c r="I27" s="54"/>
      <c r="J27" s="53"/>
      <c r="K27" s="53"/>
      <c r="L27" s="53"/>
      <c r="M27" s="53"/>
      <c r="N27" s="53"/>
      <c r="O27" s="53"/>
      <c r="P27" s="53"/>
      <c r="R27" s="44">
        <f t="shared" si="2"/>
        <v>100</v>
      </c>
    </row>
    <row r="29" spans="1:18" ht="13.5" thickBot="1" x14ac:dyDescent="0.25">
      <c r="A29" s="55" t="s">
        <v>101</v>
      </c>
      <c r="B29" s="56">
        <v>5</v>
      </c>
      <c r="C29" s="57"/>
      <c r="D29" s="58"/>
      <c r="E29" s="43">
        <v>1</v>
      </c>
      <c r="F29" s="43">
        <v>2</v>
      </c>
      <c r="G29" s="43">
        <v>3</v>
      </c>
      <c r="H29" s="43">
        <v>4</v>
      </c>
      <c r="I29" s="43">
        <v>5</v>
      </c>
      <c r="J29" s="43">
        <v>6</v>
      </c>
      <c r="K29" s="43">
        <v>7</v>
      </c>
      <c r="L29" s="43">
        <v>8</v>
      </c>
      <c r="M29" s="43">
        <v>9</v>
      </c>
      <c r="N29" s="43">
        <v>10</v>
      </c>
      <c r="O29" s="43">
        <v>11</v>
      </c>
      <c r="P29" s="43">
        <v>12</v>
      </c>
    </row>
    <row r="30" spans="1:18" ht="13.5" thickTop="1" x14ac:dyDescent="0.2">
      <c r="A30" s="59" t="str">
        <f>CONCATENATE($B$29,"|",B30)</f>
        <v>5|1</v>
      </c>
      <c r="B30" s="46">
        <v>1</v>
      </c>
      <c r="C30" s="47" t="s">
        <v>20</v>
      </c>
      <c r="D30" s="48">
        <v>1</v>
      </c>
      <c r="E30" s="49">
        <v>40</v>
      </c>
      <c r="F30" s="49">
        <v>40</v>
      </c>
      <c r="G30" s="49">
        <v>20</v>
      </c>
      <c r="H30" s="49"/>
      <c r="I30" s="49"/>
      <c r="J30" s="50"/>
      <c r="K30" s="50"/>
      <c r="L30" s="50"/>
      <c r="M30" s="50"/>
      <c r="N30" s="50"/>
      <c r="O30" s="50"/>
      <c r="P30" s="50"/>
      <c r="R30" s="44">
        <f t="shared" ref="R30:R41" si="4">SUM(E30:P30)</f>
        <v>100</v>
      </c>
    </row>
    <row r="31" spans="1:18" x14ac:dyDescent="0.2">
      <c r="A31" s="51" t="str">
        <f t="shared" ref="A31:A41" si="5">CONCATENATE($B$29,"|",B31)</f>
        <v>5|2</v>
      </c>
      <c r="B31" s="52" t="s">
        <v>21</v>
      </c>
      <c r="C31" s="47" t="s">
        <v>22</v>
      </c>
      <c r="D31" s="48">
        <v>2</v>
      </c>
      <c r="E31" s="49">
        <v>20</v>
      </c>
      <c r="F31" s="49">
        <v>30</v>
      </c>
      <c r="G31" s="49">
        <v>30</v>
      </c>
      <c r="H31" s="49">
        <v>10</v>
      </c>
      <c r="I31" s="49">
        <v>10</v>
      </c>
      <c r="J31" s="53"/>
      <c r="K31" s="53"/>
      <c r="L31" s="53"/>
      <c r="M31" s="53"/>
      <c r="N31" s="53"/>
      <c r="O31" s="53"/>
      <c r="P31" s="53"/>
      <c r="R31" s="44">
        <f t="shared" si="4"/>
        <v>100</v>
      </c>
    </row>
    <row r="32" spans="1:18" x14ac:dyDescent="0.2">
      <c r="A32" s="51" t="str">
        <f t="shared" si="5"/>
        <v>5|3</v>
      </c>
      <c r="B32" s="52" t="s">
        <v>23</v>
      </c>
      <c r="C32" s="47" t="s">
        <v>14</v>
      </c>
      <c r="D32" s="48">
        <v>3</v>
      </c>
      <c r="E32" s="54">
        <v>40</v>
      </c>
      <c r="F32" s="54">
        <v>40</v>
      </c>
      <c r="G32" s="54">
        <v>20</v>
      </c>
      <c r="H32" s="54"/>
      <c r="I32" s="54"/>
      <c r="J32" s="53"/>
      <c r="K32" s="53"/>
      <c r="L32" s="53"/>
      <c r="M32" s="53"/>
      <c r="N32" s="53"/>
      <c r="O32" s="53"/>
      <c r="P32" s="53"/>
      <c r="R32" s="44">
        <f t="shared" si="4"/>
        <v>100</v>
      </c>
    </row>
    <row r="33" spans="1:18" x14ac:dyDescent="0.2">
      <c r="A33" s="51" t="str">
        <f t="shared" si="5"/>
        <v>5|4</v>
      </c>
      <c r="B33" s="52" t="s">
        <v>24</v>
      </c>
      <c r="C33" s="47" t="s">
        <v>25</v>
      </c>
      <c r="D33" s="48">
        <v>4</v>
      </c>
      <c r="E33" s="54">
        <v>20</v>
      </c>
      <c r="F33" s="54">
        <v>20</v>
      </c>
      <c r="G33" s="54">
        <v>20</v>
      </c>
      <c r="H33" s="54">
        <v>20</v>
      </c>
      <c r="I33" s="54">
        <v>20</v>
      </c>
      <c r="J33" s="53"/>
      <c r="K33" s="53"/>
      <c r="L33" s="53"/>
      <c r="M33" s="53"/>
      <c r="N33" s="53"/>
      <c r="O33" s="53"/>
      <c r="P33" s="53"/>
      <c r="R33" s="44">
        <f t="shared" si="4"/>
        <v>100</v>
      </c>
    </row>
    <row r="34" spans="1:18" x14ac:dyDescent="0.2">
      <c r="A34" s="51" t="str">
        <f t="shared" si="5"/>
        <v>5|5</v>
      </c>
      <c r="B34" s="52" t="s">
        <v>26</v>
      </c>
      <c r="C34" s="47" t="s">
        <v>27</v>
      </c>
      <c r="D34" s="48">
        <v>5</v>
      </c>
      <c r="E34" s="54">
        <v>5</v>
      </c>
      <c r="F34" s="54">
        <v>15</v>
      </c>
      <c r="G34" s="54">
        <v>20</v>
      </c>
      <c r="H34" s="54">
        <v>30</v>
      </c>
      <c r="I34" s="54">
        <v>30</v>
      </c>
      <c r="J34" s="53"/>
      <c r="K34" s="53"/>
      <c r="L34" s="53"/>
      <c r="M34" s="53"/>
      <c r="N34" s="53"/>
      <c r="O34" s="53"/>
      <c r="P34" s="53"/>
      <c r="R34" s="44">
        <f t="shared" si="4"/>
        <v>100</v>
      </c>
    </row>
    <row r="35" spans="1:18" x14ac:dyDescent="0.2">
      <c r="A35" s="51" t="str">
        <f t="shared" si="5"/>
        <v>5|6</v>
      </c>
      <c r="B35" s="52" t="s">
        <v>28</v>
      </c>
      <c r="C35" s="47" t="s">
        <v>17</v>
      </c>
      <c r="D35" s="48"/>
      <c r="E35" s="54"/>
      <c r="F35" s="54"/>
      <c r="G35" s="54">
        <v>60</v>
      </c>
      <c r="H35" s="54">
        <v>40</v>
      </c>
      <c r="I35" s="54"/>
      <c r="J35" s="53"/>
      <c r="K35" s="53"/>
      <c r="L35" s="53"/>
      <c r="M35" s="53"/>
      <c r="N35" s="53"/>
      <c r="O35" s="53"/>
      <c r="P35" s="53"/>
      <c r="R35" s="44">
        <f t="shared" si="4"/>
        <v>100</v>
      </c>
    </row>
    <row r="36" spans="1:18" x14ac:dyDescent="0.2">
      <c r="A36" s="51" t="str">
        <f t="shared" si="5"/>
        <v>5|7</v>
      </c>
      <c r="B36" s="52" t="s">
        <v>29</v>
      </c>
      <c r="C36" s="47" t="s">
        <v>30</v>
      </c>
      <c r="D36" s="48">
        <v>3</v>
      </c>
      <c r="E36" s="54"/>
      <c r="F36" s="54">
        <v>10</v>
      </c>
      <c r="G36" s="54">
        <v>30</v>
      </c>
      <c r="H36" s="54">
        <v>30</v>
      </c>
      <c r="I36" s="54">
        <v>30</v>
      </c>
      <c r="J36" s="53"/>
      <c r="K36" s="53"/>
      <c r="L36" s="53"/>
      <c r="M36" s="53"/>
      <c r="N36" s="53"/>
      <c r="O36" s="53"/>
      <c r="P36" s="53"/>
      <c r="R36" s="44">
        <f t="shared" si="4"/>
        <v>100</v>
      </c>
    </row>
    <row r="37" spans="1:18" x14ac:dyDescent="0.2">
      <c r="A37" s="51" t="str">
        <f t="shared" si="5"/>
        <v>5|8</v>
      </c>
      <c r="B37" s="52" t="s">
        <v>31</v>
      </c>
      <c r="C37" s="47" t="s">
        <v>54</v>
      </c>
      <c r="D37" s="48">
        <v>5</v>
      </c>
      <c r="E37" s="54">
        <v>10</v>
      </c>
      <c r="F37" s="54">
        <v>20</v>
      </c>
      <c r="G37" s="54">
        <v>30</v>
      </c>
      <c r="H37" s="54">
        <v>20</v>
      </c>
      <c r="I37" s="54">
        <v>20</v>
      </c>
      <c r="J37" s="53"/>
      <c r="K37" s="53"/>
      <c r="L37" s="53"/>
      <c r="M37" s="53"/>
      <c r="N37" s="53"/>
      <c r="O37" s="53"/>
      <c r="P37" s="53"/>
      <c r="R37" s="44">
        <f t="shared" si="4"/>
        <v>100</v>
      </c>
    </row>
    <row r="38" spans="1:18" x14ac:dyDescent="0.2">
      <c r="A38" s="51" t="str">
        <f t="shared" si="5"/>
        <v>5|9</v>
      </c>
      <c r="B38" s="52" t="s">
        <v>33</v>
      </c>
      <c r="C38" s="47" t="s">
        <v>102</v>
      </c>
      <c r="D38" s="48">
        <v>6</v>
      </c>
      <c r="E38" s="54">
        <v>20</v>
      </c>
      <c r="F38" s="54">
        <v>20</v>
      </c>
      <c r="G38" s="54">
        <v>30</v>
      </c>
      <c r="H38" s="54">
        <v>20</v>
      </c>
      <c r="I38" s="54">
        <v>10</v>
      </c>
      <c r="J38" s="53"/>
      <c r="K38" s="53"/>
      <c r="L38" s="53"/>
      <c r="M38" s="53"/>
      <c r="N38" s="53"/>
      <c r="O38" s="53"/>
      <c r="P38" s="53"/>
      <c r="R38" s="44">
        <f t="shared" si="4"/>
        <v>100</v>
      </c>
    </row>
    <row r="39" spans="1:18" x14ac:dyDescent="0.2">
      <c r="A39" s="51" t="str">
        <f t="shared" si="5"/>
        <v>5|10</v>
      </c>
      <c r="B39" s="52" t="s">
        <v>36</v>
      </c>
      <c r="C39" s="47" t="s">
        <v>103</v>
      </c>
      <c r="D39" s="48">
        <v>6</v>
      </c>
      <c r="E39" s="54"/>
      <c r="F39" s="54">
        <v>10</v>
      </c>
      <c r="G39" s="54">
        <v>30</v>
      </c>
      <c r="H39" s="54">
        <v>30</v>
      </c>
      <c r="I39" s="54">
        <v>30</v>
      </c>
      <c r="J39" s="53"/>
      <c r="K39" s="53"/>
      <c r="L39" s="53"/>
      <c r="M39" s="53"/>
      <c r="N39" s="53"/>
      <c r="O39" s="53"/>
      <c r="P39" s="53"/>
      <c r="R39" s="44">
        <f t="shared" si="4"/>
        <v>100</v>
      </c>
    </row>
    <row r="40" spans="1:18" x14ac:dyDescent="0.2">
      <c r="A40" s="51" t="str">
        <f t="shared" si="5"/>
        <v>5|11</v>
      </c>
      <c r="B40" s="52" t="s">
        <v>38</v>
      </c>
      <c r="C40" s="47" t="s">
        <v>37</v>
      </c>
      <c r="D40" s="48"/>
      <c r="E40" s="54">
        <v>10</v>
      </c>
      <c r="F40" s="54">
        <v>20</v>
      </c>
      <c r="G40" s="54">
        <v>20</v>
      </c>
      <c r="H40" s="54">
        <v>30</v>
      </c>
      <c r="I40" s="54">
        <v>20</v>
      </c>
      <c r="J40" s="53"/>
      <c r="K40" s="53"/>
      <c r="L40" s="53"/>
      <c r="M40" s="53"/>
      <c r="N40" s="53"/>
      <c r="O40" s="53"/>
      <c r="P40" s="53"/>
      <c r="R40" s="44">
        <f t="shared" si="4"/>
        <v>100</v>
      </c>
    </row>
    <row r="41" spans="1:18" x14ac:dyDescent="0.2">
      <c r="A41" s="51" t="str">
        <f t="shared" si="5"/>
        <v>5|12</v>
      </c>
      <c r="B41" s="52" t="s">
        <v>39</v>
      </c>
      <c r="C41" s="47" t="s">
        <v>40</v>
      </c>
      <c r="D41" s="48"/>
      <c r="E41" s="54">
        <v>20</v>
      </c>
      <c r="F41" s="54">
        <v>20</v>
      </c>
      <c r="G41" s="54">
        <v>20</v>
      </c>
      <c r="H41" s="54">
        <v>20</v>
      </c>
      <c r="I41" s="54">
        <v>20</v>
      </c>
      <c r="J41" s="53"/>
      <c r="K41" s="53"/>
      <c r="L41" s="53"/>
      <c r="M41" s="53"/>
      <c r="N41" s="53"/>
      <c r="O41" s="53"/>
      <c r="P41" s="53"/>
      <c r="R41" s="44">
        <f t="shared" si="4"/>
        <v>100</v>
      </c>
    </row>
    <row r="43" spans="1:18" ht="13.5" thickBot="1" x14ac:dyDescent="0.25">
      <c r="A43" s="55" t="s">
        <v>101</v>
      </c>
      <c r="B43" s="56">
        <v>6</v>
      </c>
      <c r="C43" s="57"/>
      <c r="D43" s="58"/>
      <c r="E43" s="43">
        <v>1</v>
      </c>
      <c r="F43" s="43">
        <v>2</v>
      </c>
      <c r="G43" s="43">
        <v>3</v>
      </c>
      <c r="H43" s="43">
        <v>4</v>
      </c>
      <c r="I43" s="43">
        <v>5</v>
      </c>
      <c r="J43" s="43">
        <v>6</v>
      </c>
      <c r="K43" s="43">
        <v>7</v>
      </c>
      <c r="L43" s="43">
        <v>8</v>
      </c>
      <c r="M43" s="43">
        <v>9</v>
      </c>
      <c r="N43" s="43">
        <v>10</v>
      </c>
      <c r="O43" s="43">
        <v>11</v>
      </c>
      <c r="P43" s="43">
        <v>12</v>
      </c>
    </row>
    <row r="44" spans="1:18" ht="13.5" thickTop="1" x14ac:dyDescent="0.2">
      <c r="A44" s="59" t="str">
        <f>CONCATENATE($B$43,"|",B44)</f>
        <v>6|1</v>
      </c>
      <c r="B44" s="46">
        <v>1</v>
      </c>
      <c r="C44" s="47" t="s">
        <v>20</v>
      </c>
      <c r="D44" s="48">
        <v>1</v>
      </c>
      <c r="E44" s="49">
        <v>40</v>
      </c>
      <c r="F44" s="49">
        <v>30</v>
      </c>
      <c r="G44" s="49">
        <v>30</v>
      </c>
      <c r="H44" s="49"/>
      <c r="I44" s="49"/>
      <c r="J44" s="50"/>
      <c r="K44" s="50"/>
      <c r="L44" s="50"/>
      <c r="M44" s="50"/>
      <c r="N44" s="50"/>
      <c r="O44" s="50"/>
      <c r="P44" s="50"/>
      <c r="R44" s="44">
        <f t="shared" ref="R44:R55" si="6">SUM(E44:P44)</f>
        <v>100</v>
      </c>
    </row>
    <row r="45" spans="1:18" x14ac:dyDescent="0.2">
      <c r="A45" s="51" t="str">
        <f t="shared" ref="A45:A55" si="7">CONCATENATE($B$43,"|",B45)</f>
        <v>6|2</v>
      </c>
      <c r="B45" s="52" t="s">
        <v>21</v>
      </c>
      <c r="C45" s="47" t="s">
        <v>22</v>
      </c>
      <c r="D45" s="48">
        <v>2</v>
      </c>
      <c r="E45" s="49">
        <v>20</v>
      </c>
      <c r="F45" s="49">
        <v>30</v>
      </c>
      <c r="G45" s="49">
        <v>20</v>
      </c>
      <c r="H45" s="49">
        <v>10</v>
      </c>
      <c r="I45" s="49">
        <v>10</v>
      </c>
      <c r="J45" s="53">
        <v>10</v>
      </c>
      <c r="K45" s="53"/>
      <c r="L45" s="53"/>
      <c r="M45" s="53"/>
      <c r="N45" s="53"/>
      <c r="O45" s="53"/>
      <c r="P45" s="53"/>
      <c r="R45" s="44">
        <f t="shared" si="6"/>
        <v>100</v>
      </c>
    </row>
    <row r="46" spans="1:18" x14ac:dyDescent="0.2">
      <c r="A46" s="51" t="str">
        <f t="shared" si="7"/>
        <v>6|3</v>
      </c>
      <c r="B46" s="52" t="s">
        <v>23</v>
      </c>
      <c r="C46" s="47" t="s">
        <v>14</v>
      </c>
      <c r="D46" s="48">
        <v>3</v>
      </c>
      <c r="E46" s="54">
        <v>20</v>
      </c>
      <c r="F46" s="54">
        <v>40</v>
      </c>
      <c r="G46" s="54">
        <v>40</v>
      </c>
      <c r="H46" s="54"/>
      <c r="I46" s="54"/>
      <c r="J46" s="53"/>
      <c r="K46" s="53"/>
      <c r="L46" s="53"/>
      <c r="M46" s="53"/>
      <c r="N46" s="53"/>
      <c r="O46" s="53"/>
      <c r="P46" s="53"/>
      <c r="R46" s="44">
        <f t="shared" si="6"/>
        <v>100</v>
      </c>
    </row>
    <row r="47" spans="1:18" x14ac:dyDescent="0.2">
      <c r="A47" s="51" t="str">
        <f t="shared" si="7"/>
        <v>6|4</v>
      </c>
      <c r="B47" s="52" t="s">
        <v>24</v>
      </c>
      <c r="C47" s="47" t="s">
        <v>25</v>
      </c>
      <c r="D47" s="48"/>
      <c r="E47" s="54">
        <v>10</v>
      </c>
      <c r="F47" s="54">
        <v>20</v>
      </c>
      <c r="G47" s="54">
        <v>20</v>
      </c>
      <c r="H47" s="54">
        <v>20</v>
      </c>
      <c r="I47" s="54">
        <v>20</v>
      </c>
      <c r="J47" s="53">
        <v>10</v>
      </c>
      <c r="K47" s="53"/>
      <c r="L47" s="53"/>
      <c r="M47" s="53"/>
      <c r="N47" s="53"/>
      <c r="O47" s="53"/>
      <c r="P47" s="53"/>
      <c r="R47" s="44">
        <f t="shared" si="6"/>
        <v>100</v>
      </c>
    </row>
    <row r="48" spans="1:18" x14ac:dyDescent="0.2">
      <c r="A48" s="51" t="str">
        <f t="shared" si="7"/>
        <v>6|5</v>
      </c>
      <c r="B48" s="52" t="s">
        <v>26</v>
      </c>
      <c r="C48" s="47" t="s">
        <v>27</v>
      </c>
      <c r="D48" s="48">
        <v>4</v>
      </c>
      <c r="E48" s="54">
        <v>5</v>
      </c>
      <c r="F48" s="54">
        <v>10</v>
      </c>
      <c r="G48" s="54">
        <v>20</v>
      </c>
      <c r="H48" s="54">
        <v>30</v>
      </c>
      <c r="I48" s="54">
        <v>25</v>
      </c>
      <c r="J48" s="53">
        <v>10</v>
      </c>
      <c r="K48" s="53"/>
      <c r="L48" s="53"/>
      <c r="M48" s="53"/>
      <c r="N48" s="53"/>
      <c r="O48" s="53"/>
      <c r="P48" s="53"/>
      <c r="R48" s="44">
        <f t="shared" si="6"/>
        <v>100</v>
      </c>
    </row>
    <row r="49" spans="1:18" x14ac:dyDescent="0.2">
      <c r="A49" s="51" t="str">
        <f t="shared" si="7"/>
        <v>6|6</v>
      </c>
      <c r="B49" s="52" t="s">
        <v>28</v>
      </c>
      <c r="C49" s="47" t="s">
        <v>17</v>
      </c>
      <c r="D49" s="48">
        <v>5</v>
      </c>
      <c r="E49" s="54"/>
      <c r="F49" s="54"/>
      <c r="G49" s="54">
        <v>50</v>
      </c>
      <c r="H49" s="54">
        <v>50</v>
      </c>
      <c r="I49" s="54"/>
      <c r="J49" s="53"/>
      <c r="K49" s="53"/>
      <c r="L49" s="53"/>
      <c r="M49" s="53"/>
      <c r="N49" s="53"/>
      <c r="O49" s="53"/>
      <c r="P49" s="53"/>
      <c r="R49" s="44">
        <f t="shared" si="6"/>
        <v>100</v>
      </c>
    </row>
    <row r="50" spans="1:18" x14ac:dyDescent="0.2">
      <c r="A50" s="51" t="str">
        <f t="shared" si="7"/>
        <v>6|7</v>
      </c>
      <c r="B50" s="52" t="s">
        <v>29</v>
      </c>
      <c r="C50" s="47" t="s">
        <v>30</v>
      </c>
      <c r="D50" s="48">
        <v>3</v>
      </c>
      <c r="E50" s="54"/>
      <c r="F50" s="54"/>
      <c r="G50" s="54">
        <v>20</v>
      </c>
      <c r="H50" s="54">
        <v>30</v>
      </c>
      <c r="I50" s="54">
        <v>30</v>
      </c>
      <c r="J50" s="53">
        <v>20</v>
      </c>
      <c r="K50" s="53"/>
      <c r="L50" s="53"/>
      <c r="M50" s="53"/>
      <c r="N50" s="53"/>
      <c r="O50" s="53"/>
      <c r="P50" s="53"/>
      <c r="R50" s="44">
        <f t="shared" si="6"/>
        <v>100</v>
      </c>
    </row>
    <row r="51" spans="1:18" x14ac:dyDescent="0.2">
      <c r="A51" s="51" t="str">
        <f t="shared" si="7"/>
        <v>6|8</v>
      </c>
      <c r="B51" s="52" t="s">
        <v>31</v>
      </c>
      <c r="C51" s="47" t="s">
        <v>54</v>
      </c>
      <c r="D51" s="48">
        <v>5</v>
      </c>
      <c r="E51" s="54">
        <v>10</v>
      </c>
      <c r="F51" s="54">
        <v>10</v>
      </c>
      <c r="G51" s="54">
        <v>20</v>
      </c>
      <c r="H51" s="54">
        <v>20</v>
      </c>
      <c r="I51" s="54">
        <v>20</v>
      </c>
      <c r="J51" s="53">
        <v>20</v>
      </c>
      <c r="K51" s="53"/>
      <c r="L51" s="53"/>
      <c r="M51" s="53"/>
      <c r="N51" s="53"/>
      <c r="O51" s="53"/>
      <c r="P51" s="53"/>
      <c r="R51" s="44">
        <f t="shared" si="6"/>
        <v>100</v>
      </c>
    </row>
    <row r="52" spans="1:18" x14ac:dyDescent="0.2">
      <c r="A52" s="51" t="str">
        <f t="shared" si="7"/>
        <v>6|9</v>
      </c>
      <c r="B52" s="52" t="s">
        <v>33</v>
      </c>
      <c r="C52" s="47" t="s">
        <v>102</v>
      </c>
      <c r="D52" s="48">
        <v>6</v>
      </c>
      <c r="E52" s="54">
        <v>10</v>
      </c>
      <c r="F52" s="54">
        <v>20</v>
      </c>
      <c r="G52" s="54">
        <v>20</v>
      </c>
      <c r="H52" s="54">
        <v>20</v>
      </c>
      <c r="I52" s="54">
        <v>20</v>
      </c>
      <c r="J52" s="53">
        <v>10</v>
      </c>
      <c r="K52" s="53"/>
      <c r="L52" s="53"/>
      <c r="M52" s="53"/>
      <c r="N52" s="53"/>
      <c r="O52" s="53"/>
      <c r="P52" s="53"/>
      <c r="R52" s="44">
        <f t="shared" si="6"/>
        <v>100</v>
      </c>
    </row>
    <row r="53" spans="1:18" x14ac:dyDescent="0.2">
      <c r="A53" s="51" t="str">
        <f t="shared" si="7"/>
        <v>6|10</v>
      </c>
      <c r="B53" s="52" t="s">
        <v>36</v>
      </c>
      <c r="C53" s="47" t="s">
        <v>103</v>
      </c>
      <c r="D53" s="48">
        <v>6</v>
      </c>
      <c r="E53" s="54"/>
      <c r="F53" s="54"/>
      <c r="G53" s="54">
        <v>20</v>
      </c>
      <c r="H53" s="54">
        <v>30</v>
      </c>
      <c r="I53" s="54">
        <v>30</v>
      </c>
      <c r="J53" s="53">
        <v>20</v>
      </c>
      <c r="K53" s="53"/>
      <c r="L53" s="53"/>
      <c r="M53" s="53"/>
      <c r="N53" s="53"/>
      <c r="O53" s="53"/>
      <c r="P53" s="53"/>
      <c r="R53" s="44">
        <f t="shared" si="6"/>
        <v>100</v>
      </c>
    </row>
    <row r="54" spans="1:18" x14ac:dyDescent="0.2">
      <c r="A54" s="51" t="str">
        <f t="shared" si="7"/>
        <v>6|11</v>
      </c>
      <c r="B54" s="52" t="s">
        <v>38</v>
      </c>
      <c r="C54" s="47" t="s">
        <v>37</v>
      </c>
      <c r="D54" s="48"/>
      <c r="E54" s="54">
        <v>10</v>
      </c>
      <c r="F54" s="54">
        <v>10</v>
      </c>
      <c r="G54" s="54">
        <v>20</v>
      </c>
      <c r="H54" s="54">
        <v>20</v>
      </c>
      <c r="I54" s="54">
        <v>20</v>
      </c>
      <c r="J54" s="53">
        <v>20</v>
      </c>
      <c r="K54" s="53"/>
      <c r="L54" s="53"/>
      <c r="M54" s="53"/>
      <c r="N54" s="53"/>
      <c r="O54" s="53"/>
      <c r="P54" s="53"/>
      <c r="R54" s="44">
        <f t="shared" si="6"/>
        <v>100</v>
      </c>
    </row>
    <row r="55" spans="1:18" x14ac:dyDescent="0.2">
      <c r="A55" s="51" t="str">
        <f t="shared" si="7"/>
        <v>6|12</v>
      </c>
      <c r="B55" s="52" t="s">
        <v>39</v>
      </c>
      <c r="C55" s="47" t="s">
        <v>40</v>
      </c>
      <c r="D55" s="48"/>
      <c r="E55" s="54">
        <v>10</v>
      </c>
      <c r="F55" s="54">
        <v>20</v>
      </c>
      <c r="G55" s="54">
        <v>20</v>
      </c>
      <c r="H55" s="54">
        <v>20</v>
      </c>
      <c r="I55" s="54">
        <v>20</v>
      </c>
      <c r="J55" s="53">
        <v>10</v>
      </c>
      <c r="K55" s="53"/>
      <c r="L55" s="53"/>
      <c r="M55" s="53"/>
      <c r="N55" s="53"/>
      <c r="O55" s="53"/>
      <c r="P55" s="53"/>
      <c r="R55" s="44">
        <f t="shared" si="6"/>
        <v>100</v>
      </c>
    </row>
    <row r="57" spans="1:18" ht="13.5" thickBot="1" x14ac:dyDescent="0.25">
      <c r="A57" s="55" t="s">
        <v>101</v>
      </c>
      <c r="B57" s="56">
        <v>7</v>
      </c>
      <c r="C57" s="57"/>
      <c r="D57" s="58"/>
      <c r="E57" s="43">
        <v>1</v>
      </c>
      <c r="F57" s="43">
        <v>2</v>
      </c>
      <c r="G57" s="43">
        <v>3</v>
      </c>
      <c r="H57" s="43">
        <v>4</v>
      </c>
      <c r="I57" s="43">
        <v>5</v>
      </c>
      <c r="J57" s="43">
        <v>6</v>
      </c>
      <c r="K57" s="43">
        <v>7</v>
      </c>
      <c r="L57" s="43">
        <v>8</v>
      </c>
      <c r="M57" s="43">
        <v>9</v>
      </c>
      <c r="N57" s="43">
        <v>10</v>
      </c>
      <c r="O57" s="43">
        <v>11</v>
      </c>
      <c r="P57" s="43">
        <v>12</v>
      </c>
    </row>
    <row r="58" spans="1:18" ht="13.5" thickTop="1" x14ac:dyDescent="0.2">
      <c r="A58" s="59" t="str">
        <f>CONCATENATE($B$57,"|",B58)</f>
        <v>7|1</v>
      </c>
      <c r="B58" s="46">
        <v>1</v>
      </c>
      <c r="C58" s="47" t="s">
        <v>20</v>
      </c>
      <c r="D58" s="48">
        <v>1</v>
      </c>
      <c r="E58" s="49">
        <v>30</v>
      </c>
      <c r="F58" s="49">
        <v>30</v>
      </c>
      <c r="G58" s="49">
        <v>30</v>
      </c>
      <c r="H58" s="49">
        <v>10</v>
      </c>
      <c r="I58" s="49"/>
      <c r="J58" s="50"/>
      <c r="K58" s="50"/>
      <c r="L58" s="50"/>
      <c r="M58" s="50"/>
      <c r="N58" s="50"/>
      <c r="O58" s="50"/>
      <c r="P58" s="50"/>
      <c r="R58" s="44">
        <f t="shared" ref="R58:R69" si="8">SUM(E58:P58)</f>
        <v>100</v>
      </c>
    </row>
    <row r="59" spans="1:18" x14ac:dyDescent="0.2">
      <c r="A59" s="51" t="str">
        <f t="shared" ref="A59:A69" si="9">CONCATENATE($B$57,"|",B59)</f>
        <v>7|2</v>
      </c>
      <c r="B59" s="52" t="s">
        <v>21</v>
      </c>
      <c r="C59" s="47" t="s">
        <v>22</v>
      </c>
      <c r="D59" s="48">
        <v>2</v>
      </c>
      <c r="E59" s="49">
        <v>20</v>
      </c>
      <c r="F59" s="49">
        <v>20</v>
      </c>
      <c r="G59" s="49">
        <v>20</v>
      </c>
      <c r="H59" s="49">
        <v>10</v>
      </c>
      <c r="I59" s="49">
        <v>10</v>
      </c>
      <c r="J59" s="53">
        <v>10</v>
      </c>
      <c r="K59" s="53">
        <v>10</v>
      </c>
      <c r="L59" s="53"/>
      <c r="M59" s="53"/>
      <c r="N59" s="53"/>
      <c r="O59" s="53"/>
      <c r="P59" s="53"/>
      <c r="R59" s="44">
        <f t="shared" si="8"/>
        <v>100</v>
      </c>
    </row>
    <row r="60" spans="1:18" x14ac:dyDescent="0.2">
      <c r="A60" s="51" t="str">
        <f t="shared" si="9"/>
        <v>7|3</v>
      </c>
      <c r="B60" s="52" t="s">
        <v>23</v>
      </c>
      <c r="C60" s="47" t="s">
        <v>14</v>
      </c>
      <c r="D60" s="48">
        <v>3</v>
      </c>
      <c r="E60" s="54">
        <v>20</v>
      </c>
      <c r="F60" s="54">
        <v>30</v>
      </c>
      <c r="G60" s="54">
        <v>30</v>
      </c>
      <c r="H60" s="54">
        <v>20</v>
      </c>
      <c r="I60" s="54"/>
      <c r="J60" s="53"/>
      <c r="K60" s="53"/>
      <c r="L60" s="53"/>
      <c r="M60" s="53"/>
      <c r="N60" s="53"/>
      <c r="O60" s="53"/>
      <c r="P60" s="53"/>
      <c r="R60" s="44">
        <f t="shared" si="8"/>
        <v>100</v>
      </c>
    </row>
    <row r="61" spans="1:18" x14ac:dyDescent="0.2">
      <c r="A61" s="51" t="str">
        <f t="shared" si="9"/>
        <v>7|4</v>
      </c>
      <c r="B61" s="52" t="s">
        <v>24</v>
      </c>
      <c r="C61" s="47" t="s">
        <v>25</v>
      </c>
      <c r="D61" s="48"/>
      <c r="E61" s="54">
        <v>10</v>
      </c>
      <c r="F61" s="54">
        <v>10</v>
      </c>
      <c r="G61" s="54">
        <v>20</v>
      </c>
      <c r="H61" s="54">
        <v>20</v>
      </c>
      <c r="I61" s="54">
        <v>20</v>
      </c>
      <c r="J61" s="53">
        <v>10</v>
      </c>
      <c r="K61" s="53">
        <v>10</v>
      </c>
      <c r="L61" s="53"/>
      <c r="M61" s="53"/>
      <c r="N61" s="53"/>
      <c r="O61" s="53"/>
      <c r="P61" s="53"/>
      <c r="R61" s="44">
        <f t="shared" si="8"/>
        <v>100</v>
      </c>
    </row>
    <row r="62" spans="1:18" x14ac:dyDescent="0.2">
      <c r="A62" s="51" t="str">
        <f t="shared" si="9"/>
        <v>7|5</v>
      </c>
      <c r="B62" s="52" t="s">
        <v>26</v>
      </c>
      <c r="C62" s="47" t="s">
        <v>27</v>
      </c>
      <c r="D62" s="48">
        <v>4</v>
      </c>
      <c r="E62" s="54">
        <v>5</v>
      </c>
      <c r="F62" s="54">
        <v>10</v>
      </c>
      <c r="G62" s="54">
        <v>20</v>
      </c>
      <c r="H62" s="54">
        <v>20</v>
      </c>
      <c r="I62" s="54">
        <v>20</v>
      </c>
      <c r="J62" s="53">
        <v>15</v>
      </c>
      <c r="K62" s="53">
        <v>10</v>
      </c>
      <c r="L62" s="53"/>
      <c r="M62" s="53"/>
      <c r="N62" s="53"/>
      <c r="O62" s="53"/>
      <c r="P62" s="53"/>
      <c r="R62" s="44">
        <f t="shared" si="8"/>
        <v>100</v>
      </c>
    </row>
    <row r="63" spans="1:18" x14ac:dyDescent="0.2">
      <c r="A63" s="51" t="str">
        <f t="shared" si="9"/>
        <v>7|6</v>
      </c>
      <c r="B63" s="52" t="s">
        <v>28</v>
      </c>
      <c r="C63" s="47" t="s">
        <v>17</v>
      </c>
      <c r="D63" s="48">
        <v>5</v>
      </c>
      <c r="E63" s="54"/>
      <c r="F63" s="54"/>
      <c r="G63" s="54">
        <v>30</v>
      </c>
      <c r="H63" s="54">
        <v>40</v>
      </c>
      <c r="I63" s="54">
        <v>30</v>
      </c>
      <c r="J63" s="53"/>
      <c r="K63" s="53"/>
      <c r="L63" s="53"/>
      <c r="M63" s="53"/>
      <c r="N63" s="53"/>
      <c r="O63" s="53"/>
      <c r="P63" s="53"/>
      <c r="R63" s="44">
        <f t="shared" si="8"/>
        <v>100</v>
      </c>
    </row>
    <row r="64" spans="1:18" x14ac:dyDescent="0.2">
      <c r="A64" s="51" t="str">
        <f t="shared" si="9"/>
        <v>7|7</v>
      </c>
      <c r="B64" s="52" t="s">
        <v>29</v>
      </c>
      <c r="C64" s="47" t="s">
        <v>30</v>
      </c>
      <c r="D64" s="48">
        <v>3</v>
      </c>
      <c r="E64" s="54"/>
      <c r="F64" s="54"/>
      <c r="G64" s="54">
        <v>20</v>
      </c>
      <c r="H64" s="54">
        <v>20</v>
      </c>
      <c r="I64" s="54">
        <v>20</v>
      </c>
      <c r="J64" s="53">
        <v>20</v>
      </c>
      <c r="K64" s="53">
        <v>20</v>
      </c>
      <c r="L64" s="53"/>
      <c r="M64" s="53"/>
      <c r="N64" s="53"/>
      <c r="O64" s="53"/>
      <c r="P64" s="53"/>
      <c r="R64" s="44">
        <f t="shared" si="8"/>
        <v>100</v>
      </c>
    </row>
    <row r="65" spans="1:18" x14ac:dyDescent="0.2">
      <c r="A65" s="51" t="str">
        <f t="shared" si="9"/>
        <v>7|8</v>
      </c>
      <c r="B65" s="52" t="s">
        <v>31</v>
      </c>
      <c r="C65" s="47" t="s">
        <v>54</v>
      </c>
      <c r="D65" s="48">
        <v>5</v>
      </c>
      <c r="E65" s="54">
        <v>10</v>
      </c>
      <c r="F65" s="54">
        <v>10</v>
      </c>
      <c r="G65" s="54">
        <v>10</v>
      </c>
      <c r="H65" s="54">
        <v>20</v>
      </c>
      <c r="I65" s="54">
        <v>20</v>
      </c>
      <c r="J65" s="53">
        <v>20</v>
      </c>
      <c r="K65" s="53">
        <v>10</v>
      </c>
      <c r="L65" s="53"/>
      <c r="M65" s="53"/>
      <c r="N65" s="53"/>
      <c r="O65" s="53"/>
      <c r="P65" s="53"/>
      <c r="R65" s="44">
        <f t="shared" si="8"/>
        <v>100</v>
      </c>
    </row>
    <row r="66" spans="1:18" x14ac:dyDescent="0.2">
      <c r="A66" s="51" t="str">
        <f t="shared" si="9"/>
        <v>7|9</v>
      </c>
      <c r="B66" s="52" t="s">
        <v>33</v>
      </c>
      <c r="C66" s="47" t="s">
        <v>102</v>
      </c>
      <c r="D66" s="48">
        <v>6</v>
      </c>
      <c r="E66" s="54">
        <v>10</v>
      </c>
      <c r="F66" s="54">
        <v>10</v>
      </c>
      <c r="G66" s="54">
        <v>20</v>
      </c>
      <c r="H66" s="54">
        <v>20</v>
      </c>
      <c r="I66" s="54">
        <v>20</v>
      </c>
      <c r="J66" s="53">
        <v>10</v>
      </c>
      <c r="K66" s="53">
        <v>10</v>
      </c>
      <c r="L66" s="53"/>
      <c r="M66" s="53"/>
      <c r="N66" s="53"/>
      <c r="O66" s="53"/>
      <c r="P66" s="53"/>
      <c r="R66" s="44">
        <f t="shared" si="8"/>
        <v>100</v>
      </c>
    </row>
    <row r="67" spans="1:18" x14ac:dyDescent="0.2">
      <c r="A67" s="51" t="str">
        <f t="shared" si="9"/>
        <v>7|10</v>
      </c>
      <c r="B67" s="52" t="s">
        <v>36</v>
      </c>
      <c r="C67" s="47" t="s">
        <v>103</v>
      </c>
      <c r="D67" s="48">
        <v>6</v>
      </c>
      <c r="E67" s="54"/>
      <c r="F67" s="54"/>
      <c r="G67" s="54">
        <v>20</v>
      </c>
      <c r="H67" s="54">
        <v>20</v>
      </c>
      <c r="I67" s="54">
        <v>20</v>
      </c>
      <c r="J67" s="53">
        <v>20</v>
      </c>
      <c r="K67" s="53">
        <v>20</v>
      </c>
      <c r="L67" s="53"/>
      <c r="M67" s="53"/>
      <c r="N67" s="53"/>
      <c r="O67" s="53"/>
      <c r="P67" s="53"/>
      <c r="R67" s="44">
        <f t="shared" si="8"/>
        <v>100</v>
      </c>
    </row>
    <row r="68" spans="1:18" x14ac:dyDescent="0.2">
      <c r="A68" s="51" t="str">
        <f t="shared" si="9"/>
        <v>7|11</v>
      </c>
      <c r="B68" s="52" t="s">
        <v>38</v>
      </c>
      <c r="C68" s="47" t="s">
        <v>37</v>
      </c>
      <c r="D68" s="48"/>
      <c r="E68" s="54">
        <v>5</v>
      </c>
      <c r="F68" s="54">
        <v>5</v>
      </c>
      <c r="G68" s="54">
        <v>20</v>
      </c>
      <c r="H68" s="54">
        <v>20</v>
      </c>
      <c r="I68" s="54">
        <v>20</v>
      </c>
      <c r="J68" s="53">
        <v>20</v>
      </c>
      <c r="K68" s="53">
        <v>10</v>
      </c>
      <c r="L68" s="53"/>
      <c r="M68" s="53"/>
      <c r="N68" s="53"/>
      <c r="O68" s="53"/>
      <c r="P68" s="53"/>
      <c r="R68" s="44">
        <f t="shared" si="8"/>
        <v>100</v>
      </c>
    </row>
    <row r="69" spans="1:18" x14ac:dyDescent="0.2">
      <c r="A69" s="51" t="str">
        <f t="shared" si="9"/>
        <v>7|12</v>
      </c>
      <c r="B69" s="52" t="s">
        <v>39</v>
      </c>
      <c r="C69" s="47" t="s">
        <v>40</v>
      </c>
      <c r="D69" s="48"/>
      <c r="E69" s="54">
        <v>10</v>
      </c>
      <c r="F69" s="54">
        <v>10</v>
      </c>
      <c r="G69" s="54">
        <v>20</v>
      </c>
      <c r="H69" s="54">
        <v>20</v>
      </c>
      <c r="I69" s="54">
        <v>20</v>
      </c>
      <c r="J69" s="53">
        <v>10</v>
      </c>
      <c r="K69" s="53">
        <v>10</v>
      </c>
      <c r="L69" s="53"/>
      <c r="M69" s="53"/>
      <c r="N69" s="53"/>
      <c r="O69" s="53"/>
      <c r="P69" s="53"/>
      <c r="R69" s="44">
        <f t="shared" si="8"/>
        <v>100</v>
      </c>
    </row>
    <row r="71" spans="1:18" ht="13.5" thickBot="1" x14ac:dyDescent="0.25">
      <c r="A71" s="55" t="s">
        <v>101</v>
      </c>
      <c r="B71" s="56">
        <v>8</v>
      </c>
      <c r="C71" s="57"/>
      <c r="D71" s="58"/>
      <c r="E71" s="43">
        <v>1</v>
      </c>
      <c r="F71" s="43">
        <v>2</v>
      </c>
      <c r="G71" s="43">
        <v>3</v>
      </c>
      <c r="H71" s="43">
        <v>4</v>
      </c>
      <c r="I71" s="43">
        <v>5</v>
      </c>
      <c r="J71" s="43">
        <v>6</v>
      </c>
      <c r="K71" s="43">
        <v>7</v>
      </c>
      <c r="L71" s="43">
        <v>8</v>
      </c>
      <c r="M71" s="43">
        <v>9</v>
      </c>
      <c r="N71" s="43">
        <v>10</v>
      </c>
      <c r="O71" s="43">
        <v>11</v>
      </c>
      <c r="P71" s="43">
        <v>12</v>
      </c>
    </row>
    <row r="72" spans="1:18" ht="13.5" thickTop="1" x14ac:dyDescent="0.2">
      <c r="A72" s="59" t="str">
        <f>CONCATENATE($B$71,"|",B72)</f>
        <v>8|1</v>
      </c>
      <c r="B72" s="46">
        <v>1</v>
      </c>
      <c r="C72" s="47" t="s">
        <v>20</v>
      </c>
      <c r="D72" s="48">
        <v>1</v>
      </c>
      <c r="E72" s="49">
        <v>20</v>
      </c>
      <c r="F72" s="49">
        <v>30</v>
      </c>
      <c r="G72" s="49">
        <v>30</v>
      </c>
      <c r="H72" s="49">
        <v>20</v>
      </c>
      <c r="I72" s="49"/>
      <c r="J72" s="50"/>
      <c r="K72" s="50"/>
      <c r="L72" s="50"/>
      <c r="M72" s="50"/>
      <c r="N72" s="50"/>
      <c r="O72" s="50"/>
      <c r="P72" s="50"/>
      <c r="R72" s="44">
        <f t="shared" ref="R72:R83" si="10">SUM(E72:P72)</f>
        <v>100</v>
      </c>
    </row>
    <row r="73" spans="1:18" x14ac:dyDescent="0.2">
      <c r="A73" s="51" t="str">
        <f t="shared" ref="A73:A83" si="11">CONCATENATE($B$71,"|",B73)</f>
        <v>8|2</v>
      </c>
      <c r="B73" s="52" t="s">
        <v>21</v>
      </c>
      <c r="C73" s="47" t="s">
        <v>22</v>
      </c>
      <c r="D73" s="48">
        <v>2</v>
      </c>
      <c r="E73" s="49">
        <v>10</v>
      </c>
      <c r="F73" s="49">
        <v>20</v>
      </c>
      <c r="G73" s="49">
        <v>20</v>
      </c>
      <c r="H73" s="49">
        <v>10</v>
      </c>
      <c r="I73" s="49">
        <v>10</v>
      </c>
      <c r="J73" s="53">
        <v>10</v>
      </c>
      <c r="K73" s="53">
        <v>10</v>
      </c>
      <c r="L73" s="53">
        <v>10</v>
      </c>
      <c r="M73" s="53"/>
      <c r="N73" s="53"/>
      <c r="O73" s="53"/>
      <c r="P73" s="53"/>
      <c r="R73" s="44">
        <f t="shared" si="10"/>
        <v>100</v>
      </c>
    </row>
    <row r="74" spans="1:18" x14ac:dyDescent="0.2">
      <c r="A74" s="51" t="str">
        <f t="shared" si="11"/>
        <v>8|3</v>
      </c>
      <c r="B74" s="52" t="s">
        <v>23</v>
      </c>
      <c r="C74" s="47" t="s">
        <v>14</v>
      </c>
      <c r="D74" s="48">
        <v>3</v>
      </c>
      <c r="E74" s="54">
        <v>20</v>
      </c>
      <c r="F74" s="54">
        <v>20</v>
      </c>
      <c r="G74" s="54">
        <v>30</v>
      </c>
      <c r="H74" s="54">
        <v>20</v>
      </c>
      <c r="I74" s="54">
        <v>10</v>
      </c>
      <c r="J74" s="53"/>
      <c r="K74" s="53"/>
      <c r="L74" s="53"/>
      <c r="M74" s="53"/>
      <c r="N74" s="53"/>
      <c r="O74" s="53"/>
      <c r="P74" s="53"/>
      <c r="R74" s="44">
        <f t="shared" si="10"/>
        <v>100</v>
      </c>
    </row>
    <row r="75" spans="1:18" x14ac:dyDescent="0.2">
      <c r="A75" s="51" t="str">
        <f t="shared" si="11"/>
        <v>8|4</v>
      </c>
      <c r="B75" s="52" t="s">
        <v>24</v>
      </c>
      <c r="C75" s="47" t="s">
        <v>25</v>
      </c>
      <c r="D75" s="48">
        <v>4</v>
      </c>
      <c r="E75" s="54">
        <v>10</v>
      </c>
      <c r="F75" s="54">
        <v>10</v>
      </c>
      <c r="G75" s="54">
        <v>10</v>
      </c>
      <c r="H75" s="54">
        <v>20</v>
      </c>
      <c r="I75" s="54">
        <v>20</v>
      </c>
      <c r="J75" s="53">
        <v>10</v>
      </c>
      <c r="K75" s="53">
        <v>10</v>
      </c>
      <c r="L75" s="53">
        <v>10</v>
      </c>
      <c r="M75" s="53"/>
      <c r="N75" s="53"/>
      <c r="O75" s="53"/>
      <c r="P75" s="53"/>
      <c r="R75" s="44">
        <f t="shared" si="10"/>
        <v>100</v>
      </c>
    </row>
    <row r="76" spans="1:18" x14ac:dyDescent="0.2">
      <c r="A76" s="51" t="str">
        <f t="shared" si="11"/>
        <v>8|5</v>
      </c>
      <c r="B76" s="52" t="s">
        <v>26</v>
      </c>
      <c r="C76" s="47" t="s">
        <v>27</v>
      </c>
      <c r="D76" s="48">
        <v>5</v>
      </c>
      <c r="E76" s="54">
        <v>5</v>
      </c>
      <c r="F76" s="54">
        <v>10</v>
      </c>
      <c r="G76" s="54">
        <v>20</v>
      </c>
      <c r="H76" s="54">
        <v>20</v>
      </c>
      <c r="I76" s="54">
        <v>15</v>
      </c>
      <c r="J76" s="53">
        <v>10</v>
      </c>
      <c r="K76" s="53">
        <v>10</v>
      </c>
      <c r="L76" s="53">
        <v>10</v>
      </c>
      <c r="M76" s="53"/>
      <c r="N76" s="53"/>
      <c r="O76" s="53"/>
      <c r="P76" s="53"/>
      <c r="R76" s="44">
        <f t="shared" si="10"/>
        <v>100</v>
      </c>
    </row>
    <row r="77" spans="1:18" x14ac:dyDescent="0.2">
      <c r="A77" s="51" t="str">
        <f t="shared" si="11"/>
        <v>8|6</v>
      </c>
      <c r="B77" s="52" t="s">
        <v>28</v>
      </c>
      <c r="C77" s="47" t="s">
        <v>17</v>
      </c>
      <c r="D77" s="48"/>
      <c r="E77" s="54"/>
      <c r="F77" s="54"/>
      <c r="G77" s="54">
        <v>30</v>
      </c>
      <c r="H77" s="54">
        <v>30</v>
      </c>
      <c r="I77" s="54">
        <v>30</v>
      </c>
      <c r="J77" s="53">
        <v>10</v>
      </c>
      <c r="K77" s="53"/>
      <c r="L77" s="53"/>
      <c r="M77" s="53"/>
      <c r="N77" s="53"/>
      <c r="O77" s="53"/>
      <c r="P77" s="53"/>
      <c r="R77" s="44">
        <f t="shared" si="10"/>
        <v>100</v>
      </c>
    </row>
    <row r="78" spans="1:18" x14ac:dyDescent="0.2">
      <c r="A78" s="51" t="str">
        <f t="shared" si="11"/>
        <v>8|7</v>
      </c>
      <c r="B78" s="52" t="s">
        <v>29</v>
      </c>
      <c r="C78" s="47" t="s">
        <v>30</v>
      </c>
      <c r="D78" s="48">
        <v>3</v>
      </c>
      <c r="E78" s="54"/>
      <c r="F78" s="54"/>
      <c r="G78" s="54">
        <v>10</v>
      </c>
      <c r="H78" s="54">
        <v>20</v>
      </c>
      <c r="I78" s="54">
        <v>20</v>
      </c>
      <c r="J78" s="53">
        <v>20</v>
      </c>
      <c r="K78" s="53">
        <v>20</v>
      </c>
      <c r="L78" s="53">
        <v>10</v>
      </c>
      <c r="M78" s="53"/>
      <c r="N78" s="53"/>
      <c r="O78" s="53"/>
      <c r="P78" s="53"/>
      <c r="R78" s="44">
        <f t="shared" si="10"/>
        <v>100</v>
      </c>
    </row>
    <row r="79" spans="1:18" x14ac:dyDescent="0.2">
      <c r="A79" s="51" t="str">
        <f t="shared" si="11"/>
        <v>8|8</v>
      </c>
      <c r="B79" s="52" t="s">
        <v>31</v>
      </c>
      <c r="C79" s="47" t="s">
        <v>54</v>
      </c>
      <c r="D79" s="48">
        <v>5</v>
      </c>
      <c r="E79" s="54">
        <v>10</v>
      </c>
      <c r="F79" s="54">
        <v>10</v>
      </c>
      <c r="G79" s="54">
        <v>10</v>
      </c>
      <c r="H79" s="54">
        <v>10</v>
      </c>
      <c r="I79" s="54">
        <v>20</v>
      </c>
      <c r="J79" s="53">
        <v>20</v>
      </c>
      <c r="K79" s="53">
        <v>10</v>
      </c>
      <c r="L79" s="53">
        <v>10</v>
      </c>
      <c r="M79" s="53"/>
      <c r="N79" s="53"/>
      <c r="O79" s="53"/>
      <c r="P79" s="53"/>
      <c r="R79" s="44">
        <f t="shared" si="10"/>
        <v>100</v>
      </c>
    </row>
    <row r="80" spans="1:18" x14ac:dyDescent="0.2">
      <c r="A80" s="51" t="str">
        <f t="shared" si="11"/>
        <v>8|9</v>
      </c>
      <c r="B80" s="52" t="s">
        <v>33</v>
      </c>
      <c r="C80" s="47" t="s">
        <v>102</v>
      </c>
      <c r="D80" s="48">
        <v>6</v>
      </c>
      <c r="E80" s="54">
        <v>10</v>
      </c>
      <c r="F80" s="54">
        <v>10</v>
      </c>
      <c r="G80" s="54">
        <v>10</v>
      </c>
      <c r="H80" s="54">
        <v>20</v>
      </c>
      <c r="I80" s="54">
        <v>20</v>
      </c>
      <c r="J80" s="53">
        <v>10</v>
      </c>
      <c r="K80" s="53">
        <v>10</v>
      </c>
      <c r="L80" s="53">
        <v>10</v>
      </c>
      <c r="M80" s="53"/>
      <c r="N80" s="53"/>
      <c r="O80" s="53"/>
      <c r="P80" s="53"/>
      <c r="R80" s="44">
        <f t="shared" si="10"/>
        <v>100</v>
      </c>
    </row>
    <row r="81" spans="1:18" x14ac:dyDescent="0.2">
      <c r="A81" s="51" t="str">
        <f t="shared" si="11"/>
        <v>8|10</v>
      </c>
      <c r="B81" s="52" t="s">
        <v>36</v>
      </c>
      <c r="C81" s="47" t="s">
        <v>103</v>
      </c>
      <c r="D81" s="48">
        <v>6</v>
      </c>
      <c r="E81" s="54"/>
      <c r="F81" s="54"/>
      <c r="G81" s="54">
        <v>10</v>
      </c>
      <c r="H81" s="54">
        <v>20</v>
      </c>
      <c r="I81" s="54">
        <v>20</v>
      </c>
      <c r="J81" s="53">
        <v>20</v>
      </c>
      <c r="K81" s="53">
        <v>20</v>
      </c>
      <c r="L81" s="53">
        <v>10</v>
      </c>
      <c r="M81" s="53"/>
      <c r="N81" s="53"/>
      <c r="O81" s="53"/>
      <c r="P81" s="53"/>
      <c r="R81" s="44">
        <f t="shared" si="10"/>
        <v>100</v>
      </c>
    </row>
    <row r="82" spans="1:18" x14ac:dyDescent="0.2">
      <c r="A82" s="51" t="str">
        <f t="shared" si="11"/>
        <v>8|11</v>
      </c>
      <c r="B82" s="52" t="s">
        <v>38</v>
      </c>
      <c r="C82" s="47" t="s">
        <v>37</v>
      </c>
      <c r="D82" s="48"/>
      <c r="E82" s="54">
        <v>5</v>
      </c>
      <c r="F82" s="54">
        <v>5</v>
      </c>
      <c r="G82" s="54">
        <v>10</v>
      </c>
      <c r="H82" s="54">
        <v>20</v>
      </c>
      <c r="I82" s="54">
        <v>20</v>
      </c>
      <c r="J82" s="53">
        <v>20</v>
      </c>
      <c r="K82" s="53">
        <v>10</v>
      </c>
      <c r="L82" s="53">
        <v>10</v>
      </c>
      <c r="M82" s="53"/>
      <c r="N82" s="53"/>
      <c r="O82" s="53"/>
      <c r="P82" s="53"/>
      <c r="R82" s="44">
        <f t="shared" si="10"/>
        <v>100</v>
      </c>
    </row>
    <row r="83" spans="1:18" x14ac:dyDescent="0.2">
      <c r="A83" s="51" t="str">
        <f t="shared" si="11"/>
        <v>8|12</v>
      </c>
      <c r="B83" s="52" t="s">
        <v>39</v>
      </c>
      <c r="C83" s="47" t="s">
        <v>40</v>
      </c>
      <c r="D83" s="48"/>
      <c r="E83" s="54">
        <v>10</v>
      </c>
      <c r="F83" s="54">
        <v>10</v>
      </c>
      <c r="G83" s="54">
        <v>10</v>
      </c>
      <c r="H83" s="54">
        <v>20</v>
      </c>
      <c r="I83" s="54">
        <v>20</v>
      </c>
      <c r="J83" s="53">
        <v>10</v>
      </c>
      <c r="K83" s="53">
        <v>10</v>
      </c>
      <c r="L83" s="53">
        <v>10</v>
      </c>
      <c r="M83" s="53"/>
      <c r="N83" s="53"/>
      <c r="O83" s="53"/>
      <c r="P83" s="53"/>
      <c r="R83" s="44">
        <f t="shared" si="10"/>
        <v>100</v>
      </c>
    </row>
    <row r="85" spans="1:18" ht="13.5" thickBot="1" x14ac:dyDescent="0.25">
      <c r="A85" s="55" t="s">
        <v>101</v>
      </c>
      <c r="B85" s="56">
        <v>9</v>
      </c>
      <c r="C85" s="57"/>
      <c r="D85" s="58"/>
      <c r="E85" s="43">
        <v>1</v>
      </c>
      <c r="F85" s="43">
        <v>2</v>
      </c>
      <c r="G85" s="43">
        <v>3</v>
      </c>
      <c r="H85" s="43">
        <v>4</v>
      </c>
      <c r="I85" s="43">
        <v>5</v>
      </c>
      <c r="J85" s="43">
        <v>6</v>
      </c>
      <c r="K85" s="43">
        <v>7</v>
      </c>
      <c r="L85" s="43">
        <v>8</v>
      </c>
      <c r="M85" s="43">
        <v>9</v>
      </c>
      <c r="N85" s="43">
        <v>10</v>
      </c>
      <c r="O85" s="43">
        <v>11</v>
      </c>
      <c r="P85" s="43">
        <v>12</v>
      </c>
    </row>
    <row r="86" spans="1:18" ht="13.5" thickTop="1" x14ac:dyDescent="0.2">
      <c r="A86" s="59" t="str">
        <f>CONCATENATE($B$85,"|",B86)</f>
        <v>9|1</v>
      </c>
      <c r="B86" s="46">
        <v>1</v>
      </c>
      <c r="C86" s="47" t="s">
        <v>20</v>
      </c>
      <c r="D86" s="48">
        <v>1</v>
      </c>
      <c r="E86" s="49">
        <v>20</v>
      </c>
      <c r="F86" s="49">
        <v>30</v>
      </c>
      <c r="G86" s="49">
        <v>20</v>
      </c>
      <c r="H86" s="49">
        <v>20</v>
      </c>
      <c r="I86" s="49">
        <v>10</v>
      </c>
      <c r="J86" s="50"/>
      <c r="K86" s="50"/>
      <c r="L86" s="50"/>
      <c r="M86" s="50"/>
      <c r="N86" s="50"/>
      <c r="O86" s="50"/>
      <c r="P86" s="50"/>
      <c r="R86" s="44">
        <f t="shared" ref="R86:R97" si="12">SUM(E86:P86)</f>
        <v>100</v>
      </c>
    </row>
    <row r="87" spans="1:18" x14ac:dyDescent="0.2">
      <c r="A87" s="51" t="str">
        <f t="shared" ref="A87:A97" si="13">CONCATENATE($B$85,"|",B87)</f>
        <v>9|2</v>
      </c>
      <c r="B87" s="52" t="s">
        <v>21</v>
      </c>
      <c r="C87" s="47" t="s">
        <v>22</v>
      </c>
      <c r="D87" s="48">
        <v>2</v>
      </c>
      <c r="E87" s="49">
        <v>10</v>
      </c>
      <c r="F87" s="49">
        <v>20</v>
      </c>
      <c r="G87" s="49">
        <v>20</v>
      </c>
      <c r="H87" s="49">
        <v>10</v>
      </c>
      <c r="I87" s="49">
        <v>10</v>
      </c>
      <c r="J87" s="53">
        <v>10</v>
      </c>
      <c r="K87" s="53">
        <v>10</v>
      </c>
      <c r="L87" s="53">
        <v>10</v>
      </c>
      <c r="M87" s="53"/>
      <c r="N87" s="53"/>
      <c r="O87" s="53"/>
      <c r="P87" s="53"/>
      <c r="R87" s="44">
        <f t="shared" si="12"/>
        <v>100</v>
      </c>
    </row>
    <row r="88" spans="1:18" x14ac:dyDescent="0.2">
      <c r="A88" s="51" t="str">
        <f t="shared" si="13"/>
        <v>9|3</v>
      </c>
      <c r="B88" s="52" t="s">
        <v>23</v>
      </c>
      <c r="C88" s="47" t="s">
        <v>14</v>
      </c>
      <c r="D88" s="48">
        <v>3</v>
      </c>
      <c r="E88" s="54">
        <v>20</v>
      </c>
      <c r="F88" s="54">
        <v>20</v>
      </c>
      <c r="G88" s="54">
        <v>30</v>
      </c>
      <c r="H88" s="54">
        <v>20</v>
      </c>
      <c r="I88" s="54">
        <v>10</v>
      </c>
      <c r="J88" s="53"/>
      <c r="K88" s="53"/>
      <c r="L88" s="53"/>
      <c r="M88" s="53"/>
      <c r="N88" s="53"/>
      <c r="O88" s="53"/>
      <c r="P88" s="53"/>
      <c r="R88" s="44">
        <f t="shared" si="12"/>
        <v>100</v>
      </c>
    </row>
    <row r="89" spans="1:18" x14ac:dyDescent="0.2">
      <c r="A89" s="51" t="str">
        <f t="shared" si="13"/>
        <v>9|4</v>
      </c>
      <c r="B89" s="52" t="s">
        <v>24</v>
      </c>
      <c r="C89" s="47" t="s">
        <v>25</v>
      </c>
      <c r="D89" s="48">
        <v>4</v>
      </c>
      <c r="E89" s="54">
        <v>10</v>
      </c>
      <c r="F89" s="54">
        <v>10</v>
      </c>
      <c r="G89" s="54">
        <v>10</v>
      </c>
      <c r="H89" s="54">
        <v>10</v>
      </c>
      <c r="I89" s="54">
        <v>20</v>
      </c>
      <c r="J89" s="53">
        <v>10</v>
      </c>
      <c r="K89" s="53">
        <v>10</v>
      </c>
      <c r="L89" s="53">
        <v>10</v>
      </c>
      <c r="M89" s="53">
        <v>10</v>
      </c>
      <c r="N89" s="53"/>
      <c r="O89" s="53"/>
      <c r="P89" s="53"/>
      <c r="R89" s="44">
        <f t="shared" si="12"/>
        <v>100</v>
      </c>
    </row>
    <row r="90" spans="1:18" x14ac:dyDescent="0.2">
      <c r="A90" s="51" t="str">
        <f t="shared" si="13"/>
        <v>9|5</v>
      </c>
      <c r="B90" s="52" t="s">
        <v>26</v>
      </c>
      <c r="C90" s="47" t="s">
        <v>27</v>
      </c>
      <c r="D90" s="48">
        <v>5</v>
      </c>
      <c r="E90" s="54">
        <v>5</v>
      </c>
      <c r="F90" s="54">
        <v>10</v>
      </c>
      <c r="G90" s="54">
        <v>10</v>
      </c>
      <c r="H90" s="54">
        <v>20</v>
      </c>
      <c r="I90" s="54">
        <v>15</v>
      </c>
      <c r="J90" s="53">
        <v>10</v>
      </c>
      <c r="K90" s="53">
        <v>10</v>
      </c>
      <c r="L90" s="53">
        <v>10</v>
      </c>
      <c r="M90" s="53">
        <v>10</v>
      </c>
      <c r="N90" s="53"/>
      <c r="O90" s="53"/>
      <c r="P90" s="53"/>
      <c r="R90" s="44">
        <f t="shared" si="12"/>
        <v>100</v>
      </c>
    </row>
    <row r="91" spans="1:18" x14ac:dyDescent="0.2">
      <c r="A91" s="51" t="str">
        <f t="shared" si="13"/>
        <v>9|6</v>
      </c>
      <c r="B91" s="52" t="s">
        <v>28</v>
      </c>
      <c r="C91" s="47" t="s">
        <v>17</v>
      </c>
      <c r="D91" s="48"/>
      <c r="E91" s="54"/>
      <c r="F91" s="54"/>
      <c r="G91" s="54">
        <v>20</v>
      </c>
      <c r="H91" s="54">
        <v>20</v>
      </c>
      <c r="I91" s="54">
        <v>20</v>
      </c>
      <c r="J91" s="53">
        <v>20</v>
      </c>
      <c r="K91" s="53">
        <v>20</v>
      </c>
      <c r="L91" s="53"/>
      <c r="M91" s="53"/>
      <c r="N91" s="53"/>
      <c r="O91" s="53"/>
      <c r="P91" s="53"/>
      <c r="R91" s="44">
        <f t="shared" si="12"/>
        <v>100</v>
      </c>
    </row>
    <row r="92" spans="1:18" x14ac:dyDescent="0.2">
      <c r="A92" s="51" t="str">
        <f t="shared" si="13"/>
        <v>9|7</v>
      </c>
      <c r="B92" s="52" t="s">
        <v>29</v>
      </c>
      <c r="C92" s="47" t="s">
        <v>30</v>
      </c>
      <c r="D92" s="48">
        <v>3</v>
      </c>
      <c r="E92" s="54"/>
      <c r="F92" s="54"/>
      <c r="G92" s="54">
        <v>10</v>
      </c>
      <c r="H92" s="54">
        <v>10</v>
      </c>
      <c r="I92" s="54">
        <v>20</v>
      </c>
      <c r="J92" s="53">
        <v>20</v>
      </c>
      <c r="K92" s="53">
        <v>20</v>
      </c>
      <c r="L92" s="53">
        <v>10</v>
      </c>
      <c r="M92" s="53">
        <v>10</v>
      </c>
      <c r="N92" s="53"/>
      <c r="O92" s="53"/>
      <c r="P92" s="53"/>
      <c r="R92" s="44">
        <f t="shared" si="12"/>
        <v>100</v>
      </c>
    </row>
    <row r="93" spans="1:18" x14ac:dyDescent="0.2">
      <c r="A93" s="51" t="str">
        <f t="shared" si="13"/>
        <v>9|8</v>
      </c>
      <c r="B93" s="52" t="s">
        <v>31</v>
      </c>
      <c r="C93" s="47" t="s">
        <v>54</v>
      </c>
      <c r="D93" s="48">
        <v>5</v>
      </c>
      <c r="E93" s="54">
        <v>10</v>
      </c>
      <c r="F93" s="54">
        <v>10</v>
      </c>
      <c r="G93" s="54">
        <v>10</v>
      </c>
      <c r="H93" s="54">
        <v>10</v>
      </c>
      <c r="I93" s="54">
        <v>10</v>
      </c>
      <c r="J93" s="53">
        <v>20</v>
      </c>
      <c r="K93" s="53">
        <v>10</v>
      </c>
      <c r="L93" s="53">
        <v>10</v>
      </c>
      <c r="M93" s="53">
        <v>10</v>
      </c>
      <c r="N93" s="53"/>
      <c r="O93" s="53"/>
      <c r="P93" s="53"/>
      <c r="R93" s="44">
        <f t="shared" si="12"/>
        <v>100</v>
      </c>
    </row>
    <row r="94" spans="1:18" x14ac:dyDescent="0.2">
      <c r="A94" s="51" t="str">
        <f t="shared" si="13"/>
        <v>9|9</v>
      </c>
      <c r="B94" s="52" t="s">
        <v>33</v>
      </c>
      <c r="C94" s="47" t="s">
        <v>102</v>
      </c>
      <c r="D94" s="48">
        <v>6</v>
      </c>
      <c r="E94" s="54">
        <v>10</v>
      </c>
      <c r="F94" s="54">
        <v>10</v>
      </c>
      <c r="G94" s="54">
        <v>10</v>
      </c>
      <c r="H94" s="54">
        <v>10</v>
      </c>
      <c r="I94" s="54">
        <v>20</v>
      </c>
      <c r="J94" s="53">
        <v>10</v>
      </c>
      <c r="K94" s="53">
        <v>10</v>
      </c>
      <c r="L94" s="53">
        <v>10</v>
      </c>
      <c r="M94" s="53">
        <v>10</v>
      </c>
      <c r="N94" s="53"/>
      <c r="O94" s="53"/>
      <c r="P94" s="53"/>
      <c r="R94" s="44">
        <f t="shared" si="12"/>
        <v>100</v>
      </c>
    </row>
    <row r="95" spans="1:18" x14ac:dyDescent="0.2">
      <c r="A95" s="51" t="str">
        <f t="shared" si="13"/>
        <v>9|10</v>
      </c>
      <c r="B95" s="52" t="s">
        <v>36</v>
      </c>
      <c r="C95" s="47" t="s">
        <v>103</v>
      </c>
      <c r="D95" s="48">
        <v>6</v>
      </c>
      <c r="E95" s="54"/>
      <c r="F95" s="54"/>
      <c r="G95" s="54">
        <v>10</v>
      </c>
      <c r="H95" s="54">
        <v>10</v>
      </c>
      <c r="I95" s="54">
        <v>20</v>
      </c>
      <c r="J95" s="53">
        <v>20</v>
      </c>
      <c r="K95" s="53">
        <v>20</v>
      </c>
      <c r="L95" s="53">
        <v>10</v>
      </c>
      <c r="M95" s="53">
        <v>10</v>
      </c>
      <c r="N95" s="53"/>
      <c r="O95" s="53"/>
      <c r="P95" s="53"/>
      <c r="R95" s="44">
        <f t="shared" si="12"/>
        <v>100</v>
      </c>
    </row>
    <row r="96" spans="1:18" x14ac:dyDescent="0.2">
      <c r="A96" s="51" t="str">
        <f t="shared" si="13"/>
        <v>9|11</v>
      </c>
      <c r="B96" s="52" t="s">
        <v>38</v>
      </c>
      <c r="C96" s="47" t="s">
        <v>37</v>
      </c>
      <c r="D96" s="48"/>
      <c r="E96" s="54"/>
      <c r="F96" s="54">
        <v>5</v>
      </c>
      <c r="G96" s="54">
        <v>5</v>
      </c>
      <c r="H96" s="54">
        <v>20</v>
      </c>
      <c r="I96" s="54">
        <v>20</v>
      </c>
      <c r="J96" s="53">
        <v>20</v>
      </c>
      <c r="K96" s="53">
        <v>10</v>
      </c>
      <c r="L96" s="53">
        <v>10</v>
      </c>
      <c r="M96" s="53">
        <v>10</v>
      </c>
      <c r="N96" s="53"/>
      <c r="O96" s="53"/>
      <c r="P96" s="53"/>
      <c r="R96" s="44">
        <f t="shared" si="12"/>
        <v>100</v>
      </c>
    </row>
    <row r="97" spans="1:18" x14ac:dyDescent="0.2">
      <c r="A97" s="51" t="str">
        <f t="shared" si="13"/>
        <v>9|12</v>
      </c>
      <c r="B97" s="52" t="s">
        <v>39</v>
      </c>
      <c r="C97" s="47" t="s">
        <v>40</v>
      </c>
      <c r="D97" s="48"/>
      <c r="E97" s="54">
        <v>10</v>
      </c>
      <c r="F97" s="54">
        <v>10</v>
      </c>
      <c r="G97" s="54">
        <v>10</v>
      </c>
      <c r="H97" s="54">
        <v>10</v>
      </c>
      <c r="I97" s="54">
        <v>20</v>
      </c>
      <c r="J97" s="53">
        <v>10</v>
      </c>
      <c r="K97" s="53">
        <v>10</v>
      </c>
      <c r="L97" s="53">
        <v>10</v>
      </c>
      <c r="M97" s="53">
        <v>10</v>
      </c>
      <c r="N97" s="53"/>
      <c r="O97" s="53"/>
      <c r="P97" s="53"/>
      <c r="R97" s="44">
        <f t="shared" si="12"/>
        <v>100</v>
      </c>
    </row>
    <row r="99" spans="1:18" ht="13.5" thickBot="1" x14ac:dyDescent="0.25">
      <c r="A99" s="55" t="s">
        <v>101</v>
      </c>
      <c r="B99" s="56">
        <v>10</v>
      </c>
      <c r="C99" s="57"/>
      <c r="D99" s="58"/>
      <c r="E99" s="43">
        <v>1</v>
      </c>
      <c r="F99" s="43">
        <v>2</v>
      </c>
      <c r="G99" s="43">
        <v>3</v>
      </c>
      <c r="H99" s="43">
        <v>4</v>
      </c>
      <c r="I99" s="43">
        <v>5</v>
      </c>
      <c r="J99" s="43">
        <v>6</v>
      </c>
      <c r="K99" s="43">
        <v>7</v>
      </c>
      <c r="L99" s="43">
        <v>8</v>
      </c>
      <c r="M99" s="43">
        <v>9</v>
      </c>
      <c r="N99" s="43">
        <v>10</v>
      </c>
      <c r="O99" s="43">
        <v>11</v>
      </c>
      <c r="P99" s="43">
        <v>12</v>
      </c>
    </row>
    <row r="100" spans="1:18" ht="13.5" thickTop="1" x14ac:dyDescent="0.2">
      <c r="A100" s="59" t="str">
        <f>CONCATENATE($B$99,"|",B100)</f>
        <v>10|1</v>
      </c>
      <c r="B100" s="46">
        <v>1</v>
      </c>
      <c r="C100" s="47" t="s">
        <v>20</v>
      </c>
      <c r="D100" s="48">
        <v>1</v>
      </c>
      <c r="E100" s="49">
        <v>20</v>
      </c>
      <c r="F100" s="49">
        <v>30</v>
      </c>
      <c r="G100" s="49">
        <v>20</v>
      </c>
      <c r="H100" s="49">
        <v>20</v>
      </c>
      <c r="I100" s="49">
        <v>10</v>
      </c>
      <c r="J100" s="50"/>
      <c r="K100" s="50"/>
      <c r="L100" s="50"/>
      <c r="M100" s="50"/>
      <c r="N100" s="50"/>
      <c r="O100" s="50"/>
      <c r="P100" s="50"/>
      <c r="R100" s="44">
        <f t="shared" ref="R100:R111" si="14">SUM(E100:P100)</f>
        <v>100</v>
      </c>
    </row>
    <row r="101" spans="1:18" x14ac:dyDescent="0.2">
      <c r="A101" s="51" t="str">
        <f t="shared" ref="A101:A111" si="15">CONCATENATE($B$99,"|",B101)</f>
        <v>10|2</v>
      </c>
      <c r="B101" s="52" t="s">
        <v>21</v>
      </c>
      <c r="C101" s="47" t="s">
        <v>22</v>
      </c>
      <c r="D101" s="48">
        <v>2</v>
      </c>
      <c r="E101" s="49">
        <v>10</v>
      </c>
      <c r="F101" s="49">
        <v>10</v>
      </c>
      <c r="G101" s="49">
        <v>20</v>
      </c>
      <c r="H101" s="49">
        <v>10</v>
      </c>
      <c r="I101" s="49">
        <v>10</v>
      </c>
      <c r="J101" s="53">
        <v>10</v>
      </c>
      <c r="K101" s="53">
        <v>10</v>
      </c>
      <c r="L101" s="53">
        <v>10</v>
      </c>
      <c r="M101" s="53">
        <v>10</v>
      </c>
      <c r="N101" s="53"/>
      <c r="O101" s="53"/>
      <c r="P101" s="53"/>
      <c r="R101" s="44">
        <f t="shared" si="14"/>
        <v>100</v>
      </c>
    </row>
    <row r="102" spans="1:18" x14ac:dyDescent="0.2">
      <c r="A102" s="51" t="str">
        <f t="shared" si="15"/>
        <v>10|3</v>
      </c>
      <c r="B102" s="52" t="s">
        <v>23</v>
      </c>
      <c r="C102" s="47" t="s">
        <v>14</v>
      </c>
      <c r="D102" s="48">
        <v>3</v>
      </c>
      <c r="E102" s="54">
        <v>20</v>
      </c>
      <c r="F102" s="54">
        <v>20</v>
      </c>
      <c r="G102" s="54">
        <v>20</v>
      </c>
      <c r="H102" s="54">
        <v>20</v>
      </c>
      <c r="I102" s="54">
        <v>20</v>
      </c>
      <c r="J102" s="53"/>
      <c r="K102" s="53"/>
      <c r="L102" s="53"/>
      <c r="M102" s="53"/>
      <c r="N102" s="53"/>
      <c r="O102" s="53"/>
      <c r="P102" s="53"/>
      <c r="R102" s="44">
        <f t="shared" si="14"/>
        <v>100</v>
      </c>
    </row>
    <row r="103" spans="1:18" x14ac:dyDescent="0.2">
      <c r="A103" s="51" t="str">
        <f t="shared" si="15"/>
        <v>10|4</v>
      </c>
      <c r="B103" s="52" t="s">
        <v>24</v>
      </c>
      <c r="C103" s="47" t="s">
        <v>25</v>
      </c>
      <c r="D103" s="48">
        <v>4</v>
      </c>
      <c r="E103" s="54">
        <v>5</v>
      </c>
      <c r="F103" s="54">
        <v>10</v>
      </c>
      <c r="G103" s="54">
        <v>15</v>
      </c>
      <c r="H103" s="54">
        <v>10</v>
      </c>
      <c r="I103" s="54">
        <v>10</v>
      </c>
      <c r="J103" s="53">
        <v>10</v>
      </c>
      <c r="K103" s="53">
        <v>10</v>
      </c>
      <c r="L103" s="53">
        <v>10</v>
      </c>
      <c r="M103" s="53">
        <v>10</v>
      </c>
      <c r="N103" s="53">
        <v>10</v>
      </c>
      <c r="O103" s="53"/>
      <c r="P103" s="53"/>
      <c r="R103" s="44">
        <f t="shared" si="14"/>
        <v>100</v>
      </c>
    </row>
    <row r="104" spans="1:18" x14ac:dyDescent="0.2">
      <c r="A104" s="51" t="str">
        <f t="shared" si="15"/>
        <v>10|5</v>
      </c>
      <c r="B104" s="52" t="s">
        <v>26</v>
      </c>
      <c r="C104" s="47" t="s">
        <v>27</v>
      </c>
      <c r="D104" s="48"/>
      <c r="E104" s="54">
        <v>5</v>
      </c>
      <c r="F104" s="54">
        <v>10</v>
      </c>
      <c r="G104" s="54">
        <v>15</v>
      </c>
      <c r="H104" s="54">
        <v>10</v>
      </c>
      <c r="I104" s="54">
        <v>10</v>
      </c>
      <c r="J104" s="53">
        <v>10</v>
      </c>
      <c r="K104" s="53">
        <v>10</v>
      </c>
      <c r="L104" s="53">
        <v>10</v>
      </c>
      <c r="M104" s="53">
        <v>10</v>
      </c>
      <c r="N104" s="53">
        <v>10</v>
      </c>
      <c r="O104" s="53"/>
      <c r="P104" s="53"/>
      <c r="R104" s="44">
        <f t="shared" si="14"/>
        <v>100</v>
      </c>
    </row>
    <row r="105" spans="1:18" x14ac:dyDescent="0.2">
      <c r="A105" s="51" t="str">
        <f t="shared" si="15"/>
        <v>10|6</v>
      </c>
      <c r="B105" s="52" t="s">
        <v>28</v>
      </c>
      <c r="C105" s="47" t="s">
        <v>17</v>
      </c>
      <c r="D105" s="48">
        <v>5</v>
      </c>
      <c r="E105" s="54"/>
      <c r="F105" s="54"/>
      <c r="G105" s="54">
        <v>20</v>
      </c>
      <c r="H105" s="54">
        <v>20</v>
      </c>
      <c r="I105" s="54">
        <v>20</v>
      </c>
      <c r="J105" s="53">
        <v>20</v>
      </c>
      <c r="K105" s="53">
        <v>20</v>
      </c>
      <c r="L105" s="53"/>
      <c r="M105" s="53"/>
      <c r="N105" s="53"/>
      <c r="O105" s="53"/>
      <c r="P105" s="53"/>
      <c r="R105" s="44">
        <f t="shared" si="14"/>
        <v>100</v>
      </c>
    </row>
    <row r="106" spans="1:18" x14ac:dyDescent="0.2">
      <c r="A106" s="51" t="str">
        <f t="shared" si="15"/>
        <v>10|7</v>
      </c>
      <c r="B106" s="52" t="s">
        <v>29</v>
      </c>
      <c r="C106" s="47" t="s">
        <v>30</v>
      </c>
      <c r="D106" s="48">
        <v>3</v>
      </c>
      <c r="E106" s="54"/>
      <c r="F106" s="54"/>
      <c r="G106" s="54">
        <v>10</v>
      </c>
      <c r="H106" s="54">
        <v>10</v>
      </c>
      <c r="I106" s="54">
        <v>10</v>
      </c>
      <c r="J106" s="53">
        <v>20</v>
      </c>
      <c r="K106" s="53">
        <v>20</v>
      </c>
      <c r="L106" s="53">
        <v>10</v>
      </c>
      <c r="M106" s="53">
        <v>10</v>
      </c>
      <c r="N106" s="53">
        <v>10</v>
      </c>
      <c r="O106" s="53"/>
      <c r="P106" s="53"/>
      <c r="R106" s="44">
        <f t="shared" si="14"/>
        <v>100</v>
      </c>
    </row>
    <row r="107" spans="1:18" x14ac:dyDescent="0.2">
      <c r="A107" s="51" t="str">
        <f t="shared" si="15"/>
        <v>10|8</v>
      </c>
      <c r="B107" s="52" t="s">
        <v>31</v>
      </c>
      <c r="C107" s="47" t="s">
        <v>54</v>
      </c>
      <c r="D107" s="48">
        <v>5</v>
      </c>
      <c r="E107" s="54">
        <v>5</v>
      </c>
      <c r="F107" s="54">
        <v>5</v>
      </c>
      <c r="G107" s="54">
        <v>10</v>
      </c>
      <c r="H107" s="54">
        <v>10</v>
      </c>
      <c r="I107" s="54">
        <v>10</v>
      </c>
      <c r="J107" s="53">
        <v>20</v>
      </c>
      <c r="K107" s="53">
        <v>10</v>
      </c>
      <c r="L107" s="53">
        <v>10</v>
      </c>
      <c r="M107" s="53">
        <v>10</v>
      </c>
      <c r="N107" s="53">
        <v>10</v>
      </c>
      <c r="O107" s="53"/>
      <c r="P107" s="53"/>
      <c r="R107" s="44">
        <f t="shared" si="14"/>
        <v>100</v>
      </c>
    </row>
    <row r="108" spans="1:18" x14ac:dyDescent="0.2">
      <c r="A108" s="51" t="str">
        <f t="shared" si="15"/>
        <v>10|9</v>
      </c>
      <c r="B108" s="52" t="s">
        <v>33</v>
      </c>
      <c r="C108" s="47" t="s">
        <v>102</v>
      </c>
      <c r="D108" s="48">
        <v>6</v>
      </c>
      <c r="E108" s="54">
        <v>5</v>
      </c>
      <c r="F108" s="54">
        <v>5</v>
      </c>
      <c r="G108" s="54">
        <v>10</v>
      </c>
      <c r="H108" s="54">
        <v>10</v>
      </c>
      <c r="I108" s="54">
        <v>10</v>
      </c>
      <c r="J108" s="53">
        <v>20</v>
      </c>
      <c r="K108" s="53">
        <v>10</v>
      </c>
      <c r="L108" s="53">
        <v>10</v>
      </c>
      <c r="M108" s="53">
        <v>10</v>
      </c>
      <c r="N108" s="53">
        <v>10</v>
      </c>
      <c r="O108" s="53"/>
      <c r="P108" s="53"/>
      <c r="R108" s="44">
        <f t="shared" si="14"/>
        <v>100</v>
      </c>
    </row>
    <row r="109" spans="1:18" x14ac:dyDescent="0.2">
      <c r="A109" s="51" t="str">
        <f t="shared" si="15"/>
        <v>10|10</v>
      </c>
      <c r="B109" s="52" t="s">
        <v>36</v>
      </c>
      <c r="C109" s="47" t="s">
        <v>103</v>
      </c>
      <c r="D109" s="48">
        <v>6</v>
      </c>
      <c r="E109" s="54"/>
      <c r="F109" s="54"/>
      <c r="G109" s="54">
        <v>10</v>
      </c>
      <c r="H109" s="54">
        <v>10</v>
      </c>
      <c r="I109" s="54">
        <v>10</v>
      </c>
      <c r="J109" s="53">
        <v>20</v>
      </c>
      <c r="K109" s="53">
        <v>20</v>
      </c>
      <c r="L109" s="53">
        <v>10</v>
      </c>
      <c r="M109" s="53">
        <v>10</v>
      </c>
      <c r="N109" s="53">
        <v>10</v>
      </c>
      <c r="O109" s="53"/>
      <c r="P109" s="53"/>
      <c r="R109" s="44">
        <f t="shared" si="14"/>
        <v>100</v>
      </c>
    </row>
    <row r="110" spans="1:18" x14ac:dyDescent="0.2">
      <c r="A110" s="51" t="str">
        <f t="shared" si="15"/>
        <v>10|11</v>
      </c>
      <c r="B110" s="52" t="s">
        <v>38</v>
      </c>
      <c r="C110" s="47" t="s">
        <v>37</v>
      </c>
      <c r="D110" s="48"/>
      <c r="E110" s="54"/>
      <c r="F110" s="54">
        <v>5</v>
      </c>
      <c r="G110" s="54">
        <v>5</v>
      </c>
      <c r="H110" s="54">
        <v>10</v>
      </c>
      <c r="I110" s="54">
        <v>20</v>
      </c>
      <c r="J110" s="53">
        <v>20</v>
      </c>
      <c r="K110" s="53">
        <v>10</v>
      </c>
      <c r="L110" s="53">
        <v>10</v>
      </c>
      <c r="M110" s="53">
        <v>10</v>
      </c>
      <c r="N110" s="53">
        <v>10</v>
      </c>
      <c r="O110" s="53"/>
      <c r="P110" s="53"/>
      <c r="R110" s="44">
        <f t="shared" si="14"/>
        <v>100</v>
      </c>
    </row>
    <row r="111" spans="1:18" x14ac:dyDescent="0.2">
      <c r="A111" s="51" t="str">
        <f t="shared" si="15"/>
        <v>10|12</v>
      </c>
      <c r="B111" s="52" t="s">
        <v>39</v>
      </c>
      <c r="C111" s="47" t="s">
        <v>40</v>
      </c>
      <c r="D111" s="48"/>
      <c r="E111" s="54">
        <v>10</v>
      </c>
      <c r="F111" s="54">
        <v>10</v>
      </c>
      <c r="G111" s="54">
        <v>10</v>
      </c>
      <c r="H111" s="54">
        <v>10</v>
      </c>
      <c r="I111" s="54">
        <v>10</v>
      </c>
      <c r="J111" s="53">
        <v>10</v>
      </c>
      <c r="K111" s="53">
        <v>10</v>
      </c>
      <c r="L111" s="53">
        <v>10</v>
      </c>
      <c r="M111" s="53">
        <v>10</v>
      </c>
      <c r="N111" s="53">
        <v>10</v>
      </c>
      <c r="O111" s="53"/>
      <c r="P111" s="53"/>
      <c r="R111" s="44">
        <f t="shared" si="14"/>
        <v>100</v>
      </c>
    </row>
    <row r="113" spans="1:18" ht="13.5" thickBot="1" x14ac:dyDescent="0.25">
      <c r="A113" s="55" t="s">
        <v>101</v>
      </c>
      <c r="B113" s="56">
        <v>11</v>
      </c>
      <c r="C113" s="57"/>
      <c r="D113" s="58"/>
      <c r="E113" s="43">
        <v>1</v>
      </c>
      <c r="F113" s="43">
        <v>2</v>
      </c>
      <c r="G113" s="43">
        <v>3</v>
      </c>
      <c r="H113" s="43">
        <v>4</v>
      </c>
      <c r="I113" s="43">
        <v>5</v>
      </c>
      <c r="J113" s="43">
        <v>6</v>
      </c>
      <c r="K113" s="43">
        <v>7</v>
      </c>
      <c r="L113" s="43">
        <v>8</v>
      </c>
      <c r="M113" s="43">
        <v>9</v>
      </c>
      <c r="N113" s="43">
        <v>10</v>
      </c>
      <c r="O113" s="43">
        <v>11</v>
      </c>
      <c r="P113" s="43">
        <v>12</v>
      </c>
    </row>
    <row r="114" spans="1:18" ht="13.5" thickTop="1" x14ac:dyDescent="0.2">
      <c r="A114" s="59" t="str">
        <f>CONCATENATE($B$113,"|",B114)</f>
        <v>11|1</v>
      </c>
      <c r="B114" s="46">
        <v>1</v>
      </c>
      <c r="C114" s="47" t="s">
        <v>20</v>
      </c>
      <c r="D114" s="48">
        <v>1</v>
      </c>
      <c r="E114" s="49">
        <v>20</v>
      </c>
      <c r="F114" s="49">
        <v>20</v>
      </c>
      <c r="G114" s="49">
        <v>20</v>
      </c>
      <c r="H114" s="49">
        <v>20</v>
      </c>
      <c r="I114" s="49">
        <v>10</v>
      </c>
      <c r="J114" s="50">
        <v>10</v>
      </c>
      <c r="K114" s="50"/>
      <c r="L114" s="50"/>
      <c r="M114" s="50"/>
      <c r="N114" s="50"/>
      <c r="O114" s="50"/>
      <c r="P114" s="50"/>
      <c r="R114" s="44">
        <f t="shared" ref="R114:R125" si="16">SUM(E114:P114)</f>
        <v>100</v>
      </c>
    </row>
    <row r="115" spans="1:18" x14ac:dyDescent="0.2">
      <c r="A115" s="51" t="str">
        <f t="shared" ref="A115:A125" si="17">CONCATENATE($B$113,"|",B115)</f>
        <v>11|2</v>
      </c>
      <c r="B115" s="52" t="s">
        <v>21</v>
      </c>
      <c r="C115" s="47" t="s">
        <v>22</v>
      </c>
      <c r="D115" s="48">
        <v>2</v>
      </c>
      <c r="E115" s="49">
        <v>10</v>
      </c>
      <c r="F115" s="49">
        <v>10</v>
      </c>
      <c r="G115" s="49">
        <v>20</v>
      </c>
      <c r="H115" s="49">
        <v>10</v>
      </c>
      <c r="I115" s="49">
        <v>10</v>
      </c>
      <c r="J115" s="53">
        <v>10</v>
      </c>
      <c r="K115" s="53">
        <v>10</v>
      </c>
      <c r="L115" s="53">
        <v>10</v>
      </c>
      <c r="M115" s="53">
        <v>10</v>
      </c>
      <c r="N115" s="53"/>
      <c r="O115" s="53"/>
      <c r="P115" s="53"/>
      <c r="R115" s="44">
        <f t="shared" si="16"/>
        <v>100</v>
      </c>
    </row>
    <row r="116" spans="1:18" x14ac:dyDescent="0.2">
      <c r="A116" s="51" t="str">
        <f t="shared" si="17"/>
        <v>11|3</v>
      </c>
      <c r="B116" s="52" t="s">
        <v>23</v>
      </c>
      <c r="C116" s="47" t="s">
        <v>14</v>
      </c>
      <c r="D116" s="48">
        <v>3</v>
      </c>
      <c r="E116" s="54">
        <v>20</v>
      </c>
      <c r="F116" s="54">
        <v>20</v>
      </c>
      <c r="G116" s="54">
        <v>20</v>
      </c>
      <c r="H116" s="54">
        <v>20</v>
      </c>
      <c r="I116" s="54">
        <v>20</v>
      </c>
      <c r="J116" s="53"/>
      <c r="K116" s="53"/>
      <c r="L116" s="53"/>
      <c r="M116" s="53"/>
      <c r="N116" s="53"/>
      <c r="O116" s="53"/>
      <c r="P116" s="53"/>
      <c r="R116" s="44">
        <f t="shared" si="16"/>
        <v>100</v>
      </c>
    </row>
    <row r="117" spans="1:18" x14ac:dyDescent="0.2">
      <c r="A117" s="51" t="str">
        <f t="shared" si="17"/>
        <v>11|4</v>
      </c>
      <c r="B117" s="52" t="s">
        <v>24</v>
      </c>
      <c r="C117" s="47" t="s">
        <v>25</v>
      </c>
      <c r="D117" s="48"/>
      <c r="E117" s="54">
        <v>5</v>
      </c>
      <c r="F117" s="54">
        <v>10</v>
      </c>
      <c r="G117" s="54">
        <v>10</v>
      </c>
      <c r="H117" s="54">
        <v>10</v>
      </c>
      <c r="I117" s="54">
        <v>10</v>
      </c>
      <c r="J117" s="53">
        <v>10</v>
      </c>
      <c r="K117" s="53">
        <v>10</v>
      </c>
      <c r="L117" s="53">
        <v>10</v>
      </c>
      <c r="M117" s="53">
        <v>10</v>
      </c>
      <c r="N117" s="53">
        <v>10</v>
      </c>
      <c r="O117" s="53">
        <v>5</v>
      </c>
      <c r="P117" s="53"/>
      <c r="R117" s="44">
        <f t="shared" si="16"/>
        <v>100</v>
      </c>
    </row>
    <row r="118" spans="1:18" x14ac:dyDescent="0.2">
      <c r="A118" s="51" t="str">
        <f t="shared" si="17"/>
        <v>11|5</v>
      </c>
      <c r="B118" s="52" t="s">
        <v>26</v>
      </c>
      <c r="C118" s="47" t="s">
        <v>27</v>
      </c>
      <c r="D118" s="48">
        <v>4</v>
      </c>
      <c r="E118" s="54">
        <v>5</v>
      </c>
      <c r="F118" s="54">
        <v>10</v>
      </c>
      <c r="G118" s="54">
        <v>10</v>
      </c>
      <c r="H118" s="54">
        <v>10</v>
      </c>
      <c r="I118" s="54">
        <v>10</v>
      </c>
      <c r="J118" s="53">
        <v>10</v>
      </c>
      <c r="K118" s="53">
        <v>10</v>
      </c>
      <c r="L118" s="53">
        <v>10</v>
      </c>
      <c r="M118" s="53">
        <v>10</v>
      </c>
      <c r="N118" s="53">
        <v>10</v>
      </c>
      <c r="O118" s="53">
        <v>5</v>
      </c>
      <c r="P118" s="53"/>
      <c r="R118" s="44">
        <f t="shared" si="16"/>
        <v>100</v>
      </c>
    </row>
    <row r="119" spans="1:18" x14ac:dyDescent="0.2">
      <c r="A119" s="51" t="str">
        <f t="shared" si="17"/>
        <v>11|6</v>
      </c>
      <c r="B119" s="52" t="s">
        <v>28</v>
      </c>
      <c r="C119" s="47" t="s">
        <v>17</v>
      </c>
      <c r="D119" s="48">
        <v>5</v>
      </c>
      <c r="E119" s="54"/>
      <c r="F119" s="54"/>
      <c r="G119" s="54">
        <v>10</v>
      </c>
      <c r="H119" s="54">
        <v>20</v>
      </c>
      <c r="I119" s="54">
        <v>20</v>
      </c>
      <c r="J119" s="53">
        <v>20</v>
      </c>
      <c r="K119" s="53">
        <v>20</v>
      </c>
      <c r="L119" s="53">
        <v>10</v>
      </c>
      <c r="M119" s="53"/>
      <c r="N119" s="53"/>
      <c r="O119" s="53"/>
      <c r="P119" s="53"/>
      <c r="R119" s="44">
        <f t="shared" si="16"/>
        <v>100</v>
      </c>
    </row>
    <row r="120" spans="1:18" x14ac:dyDescent="0.2">
      <c r="A120" s="51" t="str">
        <f t="shared" si="17"/>
        <v>11|7</v>
      </c>
      <c r="B120" s="52" t="s">
        <v>29</v>
      </c>
      <c r="C120" s="47" t="s">
        <v>30</v>
      </c>
      <c r="D120" s="48">
        <v>3</v>
      </c>
      <c r="E120" s="54"/>
      <c r="F120" s="54"/>
      <c r="G120" s="54">
        <v>10</v>
      </c>
      <c r="H120" s="54">
        <v>10</v>
      </c>
      <c r="I120" s="54">
        <v>10</v>
      </c>
      <c r="J120" s="53">
        <v>10</v>
      </c>
      <c r="K120" s="53">
        <v>20</v>
      </c>
      <c r="L120" s="53">
        <v>10</v>
      </c>
      <c r="M120" s="53">
        <v>10</v>
      </c>
      <c r="N120" s="53">
        <v>10</v>
      </c>
      <c r="O120" s="53">
        <v>10</v>
      </c>
      <c r="P120" s="53"/>
      <c r="R120" s="44">
        <f t="shared" si="16"/>
        <v>100</v>
      </c>
    </row>
    <row r="121" spans="1:18" x14ac:dyDescent="0.2">
      <c r="A121" s="51" t="str">
        <f t="shared" si="17"/>
        <v>11|8</v>
      </c>
      <c r="B121" s="52" t="s">
        <v>31</v>
      </c>
      <c r="C121" s="47" t="s">
        <v>54</v>
      </c>
      <c r="D121" s="48">
        <v>5</v>
      </c>
      <c r="E121" s="54">
        <v>5</v>
      </c>
      <c r="F121" s="54">
        <v>5</v>
      </c>
      <c r="G121" s="54">
        <v>10</v>
      </c>
      <c r="H121" s="54">
        <v>10</v>
      </c>
      <c r="I121" s="54">
        <v>10</v>
      </c>
      <c r="J121" s="53">
        <v>15</v>
      </c>
      <c r="K121" s="53">
        <v>10</v>
      </c>
      <c r="L121" s="53">
        <v>10</v>
      </c>
      <c r="M121" s="53">
        <v>10</v>
      </c>
      <c r="N121" s="53">
        <v>10</v>
      </c>
      <c r="O121" s="53">
        <v>5</v>
      </c>
      <c r="P121" s="53"/>
      <c r="R121" s="44">
        <f t="shared" si="16"/>
        <v>100</v>
      </c>
    </row>
    <row r="122" spans="1:18" x14ac:dyDescent="0.2">
      <c r="A122" s="51" t="str">
        <f t="shared" si="17"/>
        <v>11|9</v>
      </c>
      <c r="B122" s="52" t="s">
        <v>33</v>
      </c>
      <c r="C122" s="47" t="s">
        <v>102</v>
      </c>
      <c r="D122" s="48">
        <v>6</v>
      </c>
      <c r="E122" s="54">
        <v>5</v>
      </c>
      <c r="F122" s="54">
        <v>5</v>
      </c>
      <c r="G122" s="54">
        <v>5</v>
      </c>
      <c r="H122" s="54">
        <v>10</v>
      </c>
      <c r="I122" s="54">
        <v>10</v>
      </c>
      <c r="J122" s="53">
        <v>20</v>
      </c>
      <c r="K122" s="53">
        <v>10</v>
      </c>
      <c r="L122" s="53">
        <v>10</v>
      </c>
      <c r="M122" s="53">
        <v>10</v>
      </c>
      <c r="N122" s="53">
        <v>10</v>
      </c>
      <c r="O122" s="53">
        <v>5</v>
      </c>
      <c r="P122" s="53"/>
      <c r="R122" s="44">
        <f t="shared" si="16"/>
        <v>100</v>
      </c>
    </row>
    <row r="123" spans="1:18" x14ac:dyDescent="0.2">
      <c r="A123" s="51" t="str">
        <f t="shared" si="17"/>
        <v>11|10</v>
      </c>
      <c r="B123" s="52" t="s">
        <v>36</v>
      </c>
      <c r="C123" s="47" t="s">
        <v>103</v>
      </c>
      <c r="D123" s="48">
        <v>6</v>
      </c>
      <c r="E123" s="54"/>
      <c r="F123" s="54"/>
      <c r="G123" s="54">
        <v>10</v>
      </c>
      <c r="H123" s="54">
        <v>10</v>
      </c>
      <c r="I123" s="54">
        <v>10</v>
      </c>
      <c r="J123" s="53">
        <v>10</v>
      </c>
      <c r="K123" s="53">
        <v>20</v>
      </c>
      <c r="L123" s="53">
        <v>10</v>
      </c>
      <c r="M123" s="53">
        <v>10</v>
      </c>
      <c r="N123" s="53">
        <v>10</v>
      </c>
      <c r="O123" s="53">
        <v>10</v>
      </c>
      <c r="P123" s="53"/>
      <c r="R123" s="44">
        <f t="shared" si="16"/>
        <v>100</v>
      </c>
    </row>
    <row r="124" spans="1:18" x14ac:dyDescent="0.2">
      <c r="A124" s="51" t="str">
        <f t="shared" si="17"/>
        <v>11|11</v>
      </c>
      <c r="B124" s="52" t="s">
        <v>38</v>
      </c>
      <c r="C124" s="47" t="s">
        <v>37</v>
      </c>
      <c r="D124" s="48"/>
      <c r="E124" s="54"/>
      <c r="F124" s="54">
        <v>5</v>
      </c>
      <c r="G124" s="54">
        <v>5</v>
      </c>
      <c r="H124" s="54">
        <v>10</v>
      </c>
      <c r="I124" s="54">
        <v>15</v>
      </c>
      <c r="J124" s="53">
        <v>20</v>
      </c>
      <c r="K124" s="53">
        <v>10</v>
      </c>
      <c r="L124" s="53">
        <v>10</v>
      </c>
      <c r="M124" s="53">
        <v>10</v>
      </c>
      <c r="N124" s="53">
        <v>10</v>
      </c>
      <c r="O124" s="53">
        <v>5</v>
      </c>
      <c r="P124" s="53"/>
      <c r="R124" s="44">
        <f t="shared" si="16"/>
        <v>100</v>
      </c>
    </row>
    <row r="125" spans="1:18" x14ac:dyDescent="0.2">
      <c r="A125" s="51" t="str">
        <f t="shared" si="17"/>
        <v>11|12</v>
      </c>
      <c r="B125" s="52" t="s">
        <v>39</v>
      </c>
      <c r="C125" s="47" t="s">
        <v>40</v>
      </c>
      <c r="D125" s="48"/>
      <c r="E125" s="54">
        <v>5</v>
      </c>
      <c r="F125" s="54">
        <v>10</v>
      </c>
      <c r="G125" s="54">
        <v>10</v>
      </c>
      <c r="H125" s="54">
        <v>10</v>
      </c>
      <c r="I125" s="54">
        <v>10</v>
      </c>
      <c r="J125" s="53">
        <v>10</v>
      </c>
      <c r="K125" s="53">
        <v>10</v>
      </c>
      <c r="L125" s="53">
        <v>10</v>
      </c>
      <c r="M125" s="53">
        <v>10</v>
      </c>
      <c r="N125" s="53">
        <v>10</v>
      </c>
      <c r="O125" s="53">
        <v>5</v>
      </c>
      <c r="P125" s="53"/>
      <c r="R125" s="44">
        <f t="shared" si="16"/>
        <v>100</v>
      </c>
    </row>
    <row r="127" spans="1:18" ht="13.5" thickBot="1" x14ac:dyDescent="0.25">
      <c r="A127" s="55" t="s">
        <v>101</v>
      </c>
      <c r="B127" s="56">
        <v>12</v>
      </c>
      <c r="C127" s="57"/>
      <c r="D127" s="58"/>
      <c r="E127" s="43">
        <v>1</v>
      </c>
      <c r="F127" s="43">
        <v>2</v>
      </c>
      <c r="G127" s="43">
        <v>3</v>
      </c>
      <c r="H127" s="43">
        <v>4</v>
      </c>
      <c r="I127" s="43">
        <v>5</v>
      </c>
      <c r="J127" s="43">
        <v>6</v>
      </c>
      <c r="K127" s="43">
        <v>7</v>
      </c>
      <c r="L127" s="43">
        <v>8</v>
      </c>
      <c r="M127" s="43">
        <v>9</v>
      </c>
      <c r="N127" s="43">
        <v>10</v>
      </c>
      <c r="O127" s="43">
        <v>11</v>
      </c>
      <c r="P127" s="43">
        <v>12</v>
      </c>
    </row>
    <row r="128" spans="1:18" ht="13.5" thickTop="1" x14ac:dyDescent="0.2">
      <c r="A128" s="59" t="str">
        <f>CONCATENATE($B$127,"|",B128)</f>
        <v>12|1</v>
      </c>
      <c r="B128" s="46">
        <v>1</v>
      </c>
      <c r="C128" s="47" t="s">
        <v>20</v>
      </c>
      <c r="D128" s="48">
        <v>1</v>
      </c>
      <c r="E128" s="49">
        <v>20</v>
      </c>
      <c r="F128" s="49">
        <v>20</v>
      </c>
      <c r="G128" s="49">
        <v>20</v>
      </c>
      <c r="H128" s="49">
        <v>20</v>
      </c>
      <c r="I128" s="49">
        <v>10</v>
      </c>
      <c r="J128" s="50">
        <v>10</v>
      </c>
      <c r="K128" s="50"/>
      <c r="L128" s="50"/>
      <c r="M128" s="50"/>
      <c r="N128" s="50"/>
      <c r="O128" s="50"/>
      <c r="P128" s="50"/>
      <c r="R128" s="44">
        <f t="shared" ref="R128:R139" si="18">SUM(E128:P128)</f>
        <v>100</v>
      </c>
    </row>
    <row r="129" spans="1:18" x14ac:dyDescent="0.2">
      <c r="A129" s="51" t="str">
        <f t="shared" ref="A129:A139" si="19">CONCATENATE($B$127,"|",B129)</f>
        <v>12|2</v>
      </c>
      <c r="B129" s="52" t="s">
        <v>21</v>
      </c>
      <c r="C129" s="47" t="s">
        <v>22</v>
      </c>
      <c r="D129" s="48">
        <v>2</v>
      </c>
      <c r="E129" s="49">
        <v>10</v>
      </c>
      <c r="F129" s="49">
        <v>10</v>
      </c>
      <c r="G129" s="49">
        <v>10</v>
      </c>
      <c r="H129" s="49">
        <v>10</v>
      </c>
      <c r="I129" s="49">
        <v>10</v>
      </c>
      <c r="J129" s="53">
        <v>10</v>
      </c>
      <c r="K129" s="53">
        <v>10</v>
      </c>
      <c r="L129" s="53">
        <v>10</v>
      </c>
      <c r="M129" s="53">
        <v>10</v>
      </c>
      <c r="N129" s="53">
        <v>10</v>
      </c>
      <c r="O129" s="53"/>
      <c r="P129" s="53"/>
      <c r="R129" s="44">
        <f t="shared" si="18"/>
        <v>100</v>
      </c>
    </row>
    <row r="130" spans="1:18" x14ac:dyDescent="0.2">
      <c r="A130" s="51" t="str">
        <f t="shared" si="19"/>
        <v>12|3</v>
      </c>
      <c r="B130" s="52" t="s">
        <v>23</v>
      </c>
      <c r="C130" s="47" t="s">
        <v>14</v>
      </c>
      <c r="D130" s="48">
        <v>3</v>
      </c>
      <c r="E130" s="54">
        <v>10</v>
      </c>
      <c r="F130" s="54">
        <v>20</v>
      </c>
      <c r="G130" s="54">
        <v>20</v>
      </c>
      <c r="H130" s="54">
        <v>20</v>
      </c>
      <c r="I130" s="54">
        <v>20</v>
      </c>
      <c r="J130" s="53">
        <v>10</v>
      </c>
      <c r="K130" s="53"/>
      <c r="L130" s="53"/>
      <c r="M130" s="53"/>
      <c r="N130" s="53"/>
      <c r="O130" s="53"/>
      <c r="P130" s="53"/>
      <c r="R130" s="44">
        <f t="shared" si="18"/>
        <v>100</v>
      </c>
    </row>
    <row r="131" spans="1:18" x14ac:dyDescent="0.2">
      <c r="A131" s="51" t="str">
        <f t="shared" si="19"/>
        <v>12|4</v>
      </c>
      <c r="B131" s="52" t="s">
        <v>24</v>
      </c>
      <c r="C131" s="47" t="s">
        <v>25</v>
      </c>
      <c r="D131" s="48"/>
      <c r="E131" s="54">
        <v>5</v>
      </c>
      <c r="F131" s="54">
        <v>5</v>
      </c>
      <c r="G131" s="54">
        <v>10</v>
      </c>
      <c r="H131" s="54">
        <v>10</v>
      </c>
      <c r="I131" s="54">
        <v>10</v>
      </c>
      <c r="J131" s="53">
        <v>10</v>
      </c>
      <c r="K131" s="53">
        <v>10</v>
      </c>
      <c r="L131" s="53">
        <v>10</v>
      </c>
      <c r="M131" s="53">
        <v>10</v>
      </c>
      <c r="N131" s="53">
        <v>10</v>
      </c>
      <c r="O131" s="53">
        <v>5</v>
      </c>
      <c r="P131" s="53">
        <v>5</v>
      </c>
      <c r="R131" s="44">
        <f t="shared" si="18"/>
        <v>100</v>
      </c>
    </row>
    <row r="132" spans="1:18" x14ac:dyDescent="0.2">
      <c r="A132" s="51" t="str">
        <f t="shared" si="19"/>
        <v>12|5</v>
      </c>
      <c r="B132" s="52" t="s">
        <v>26</v>
      </c>
      <c r="C132" s="47" t="s">
        <v>27</v>
      </c>
      <c r="D132" s="48">
        <v>4</v>
      </c>
      <c r="E132" s="54">
        <v>5</v>
      </c>
      <c r="F132" s="54">
        <v>5</v>
      </c>
      <c r="G132" s="54">
        <v>10</v>
      </c>
      <c r="H132" s="54">
        <v>10</v>
      </c>
      <c r="I132" s="54">
        <v>10</v>
      </c>
      <c r="J132" s="53">
        <v>10</v>
      </c>
      <c r="K132" s="53">
        <v>10</v>
      </c>
      <c r="L132" s="53">
        <v>10</v>
      </c>
      <c r="M132" s="53">
        <v>10</v>
      </c>
      <c r="N132" s="53">
        <v>10</v>
      </c>
      <c r="O132" s="53">
        <v>5</v>
      </c>
      <c r="P132" s="53">
        <v>5</v>
      </c>
      <c r="R132" s="44">
        <f t="shared" si="18"/>
        <v>100</v>
      </c>
    </row>
    <row r="133" spans="1:18" x14ac:dyDescent="0.2">
      <c r="A133" s="51" t="str">
        <f t="shared" si="19"/>
        <v>12|6</v>
      </c>
      <c r="B133" s="52" t="s">
        <v>28</v>
      </c>
      <c r="C133" s="47" t="s">
        <v>17</v>
      </c>
      <c r="D133" s="48">
        <v>5</v>
      </c>
      <c r="E133" s="54"/>
      <c r="F133" s="54"/>
      <c r="G133" s="54">
        <v>10</v>
      </c>
      <c r="H133" s="54">
        <v>20</v>
      </c>
      <c r="I133" s="54">
        <v>20</v>
      </c>
      <c r="J133" s="53">
        <v>20</v>
      </c>
      <c r="K133" s="53">
        <v>20</v>
      </c>
      <c r="L133" s="53">
        <v>10</v>
      </c>
      <c r="M133" s="53"/>
      <c r="N133" s="53"/>
      <c r="O133" s="53"/>
      <c r="P133" s="53"/>
      <c r="R133" s="44">
        <f t="shared" si="18"/>
        <v>100</v>
      </c>
    </row>
    <row r="134" spans="1:18" x14ac:dyDescent="0.2">
      <c r="A134" s="51" t="str">
        <f t="shared" si="19"/>
        <v>12|7</v>
      </c>
      <c r="B134" s="52" t="s">
        <v>29</v>
      </c>
      <c r="C134" s="47" t="s">
        <v>30</v>
      </c>
      <c r="D134" s="48">
        <v>3</v>
      </c>
      <c r="E134" s="54"/>
      <c r="F134" s="54"/>
      <c r="G134" s="54">
        <v>10</v>
      </c>
      <c r="H134" s="54">
        <v>10</v>
      </c>
      <c r="I134" s="54">
        <v>10</v>
      </c>
      <c r="J134" s="53">
        <v>10</v>
      </c>
      <c r="K134" s="53">
        <v>10</v>
      </c>
      <c r="L134" s="53">
        <v>10</v>
      </c>
      <c r="M134" s="53">
        <v>10</v>
      </c>
      <c r="N134" s="53">
        <v>10</v>
      </c>
      <c r="O134" s="53">
        <v>10</v>
      </c>
      <c r="P134" s="53">
        <v>10</v>
      </c>
      <c r="R134" s="44">
        <f t="shared" si="18"/>
        <v>100</v>
      </c>
    </row>
    <row r="135" spans="1:18" x14ac:dyDescent="0.2">
      <c r="A135" s="51" t="str">
        <f t="shared" si="19"/>
        <v>12|8</v>
      </c>
      <c r="B135" s="52" t="s">
        <v>31</v>
      </c>
      <c r="C135" s="47" t="s">
        <v>54</v>
      </c>
      <c r="D135" s="48">
        <v>5</v>
      </c>
      <c r="E135" s="54">
        <v>5</v>
      </c>
      <c r="F135" s="54">
        <v>5</v>
      </c>
      <c r="G135" s="54">
        <v>10</v>
      </c>
      <c r="H135" s="54">
        <v>10</v>
      </c>
      <c r="I135" s="54">
        <v>10</v>
      </c>
      <c r="J135" s="53">
        <v>10</v>
      </c>
      <c r="K135" s="53">
        <v>10</v>
      </c>
      <c r="L135" s="53">
        <v>10</v>
      </c>
      <c r="M135" s="53">
        <v>10</v>
      </c>
      <c r="N135" s="53">
        <v>10</v>
      </c>
      <c r="O135" s="53">
        <v>5</v>
      </c>
      <c r="P135" s="53">
        <v>5</v>
      </c>
      <c r="R135" s="44">
        <f t="shared" si="18"/>
        <v>100</v>
      </c>
    </row>
    <row r="136" spans="1:18" x14ac:dyDescent="0.2">
      <c r="A136" s="51" t="str">
        <f t="shared" si="19"/>
        <v>12|9</v>
      </c>
      <c r="B136" s="52" t="s">
        <v>33</v>
      </c>
      <c r="C136" s="47" t="s">
        <v>102</v>
      </c>
      <c r="D136" s="48">
        <v>6</v>
      </c>
      <c r="E136" s="54">
        <v>5</v>
      </c>
      <c r="F136" s="54">
        <v>5</v>
      </c>
      <c r="G136" s="54">
        <v>10</v>
      </c>
      <c r="H136" s="54">
        <v>10</v>
      </c>
      <c r="I136" s="54">
        <v>10</v>
      </c>
      <c r="J136" s="53">
        <v>10</v>
      </c>
      <c r="K136" s="53">
        <v>10</v>
      </c>
      <c r="L136" s="53">
        <v>10</v>
      </c>
      <c r="M136" s="53">
        <v>10</v>
      </c>
      <c r="N136" s="53">
        <v>10</v>
      </c>
      <c r="O136" s="53">
        <v>5</v>
      </c>
      <c r="P136" s="53">
        <v>5</v>
      </c>
      <c r="R136" s="44">
        <f t="shared" si="18"/>
        <v>100</v>
      </c>
    </row>
    <row r="137" spans="1:18" x14ac:dyDescent="0.2">
      <c r="A137" s="51" t="str">
        <f t="shared" si="19"/>
        <v>12|10</v>
      </c>
      <c r="B137" s="52" t="s">
        <v>36</v>
      </c>
      <c r="C137" s="47" t="s">
        <v>103</v>
      </c>
      <c r="D137" s="48">
        <v>6</v>
      </c>
      <c r="E137" s="54"/>
      <c r="F137" s="54"/>
      <c r="G137" s="54">
        <v>10</v>
      </c>
      <c r="H137" s="54">
        <v>10</v>
      </c>
      <c r="I137" s="54">
        <v>10</v>
      </c>
      <c r="J137" s="53">
        <v>10</v>
      </c>
      <c r="K137" s="53">
        <v>10</v>
      </c>
      <c r="L137" s="53">
        <v>10</v>
      </c>
      <c r="M137" s="53">
        <v>10</v>
      </c>
      <c r="N137" s="53">
        <v>10</v>
      </c>
      <c r="O137" s="53">
        <v>10</v>
      </c>
      <c r="P137" s="53">
        <v>10</v>
      </c>
      <c r="R137" s="44">
        <f t="shared" si="18"/>
        <v>100</v>
      </c>
    </row>
    <row r="138" spans="1:18" x14ac:dyDescent="0.2">
      <c r="A138" s="51" t="str">
        <f t="shared" si="19"/>
        <v>12|11</v>
      </c>
      <c r="B138" s="52" t="s">
        <v>38</v>
      </c>
      <c r="C138" s="47" t="s">
        <v>37</v>
      </c>
      <c r="D138" s="48"/>
      <c r="E138" s="54"/>
      <c r="F138" s="54"/>
      <c r="G138" s="54">
        <v>5</v>
      </c>
      <c r="H138" s="54">
        <v>10</v>
      </c>
      <c r="I138" s="54">
        <v>15</v>
      </c>
      <c r="J138" s="53">
        <v>20</v>
      </c>
      <c r="K138" s="53">
        <v>10</v>
      </c>
      <c r="L138" s="53">
        <v>10</v>
      </c>
      <c r="M138" s="53">
        <v>10</v>
      </c>
      <c r="N138" s="53">
        <v>10</v>
      </c>
      <c r="O138" s="53">
        <v>5</v>
      </c>
      <c r="P138" s="53">
        <v>5</v>
      </c>
      <c r="R138" s="44">
        <f t="shared" si="18"/>
        <v>100</v>
      </c>
    </row>
    <row r="139" spans="1:18" x14ac:dyDescent="0.2">
      <c r="A139" s="51" t="str">
        <f t="shared" si="19"/>
        <v>12|12</v>
      </c>
      <c r="B139" s="52" t="s">
        <v>39</v>
      </c>
      <c r="C139" s="47" t="s">
        <v>40</v>
      </c>
      <c r="D139" s="48"/>
      <c r="E139" s="54">
        <v>5</v>
      </c>
      <c r="F139" s="54">
        <v>5</v>
      </c>
      <c r="G139" s="54">
        <v>10</v>
      </c>
      <c r="H139" s="54">
        <v>10</v>
      </c>
      <c r="I139" s="54">
        <v>10</v>
      </c>
      <c r="J139" s="53">
        <v>10</v>
      </c>
      <c r="K139" s="53">
        <v>10</v>
      </c>
      <c r="L139" s="53">
        <v>10</v>
      </c>
      <c r="M139" s="53">
        <v>10</v>
      </c>
      <c r="N139" s="53">
        <v>10</v>
      </c>
      <c r="O139" s="53">
        <v>5</v>
      </c>
      <c r="P139" s="53">
        <v>5</v>
      </c>
      <c r="R139" s="44">
        <f t="shared" si="18"/>
        <v>100</v>
      </c>
    </row>
    <row r="141" spans="1:18" x14ac:dyDescent="0.2">
      <c r="R141" s="44">
        <f>SUM(R2:R139)</f>
        <v>12000</v>
      </c>
    </row>
  </sheetData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workbookViewId="0">
      <selection activeCell="Q41" sqref="Q41"/>
    </sheetView>
  </sheetViews>
  <sheetFormatPr defaultColWidth="9.140625" defaultRowHeight="12.75" x14ac:dyDescent="0.2"/>
  <cols>
    <col min="1" max="4" width="9.140625" customWidth="1"/>
    <col min="5" max="5" width="6.28515625" customWidth="1"/>
    <col min="6" max="6" width="6.7109375" customWidth="1"/>
    <col min="7" max="8" width="9.140625" customWidth="1"/>
    <col min="9" max="9" width="4.7109375" customWidth="1"/>
    <col min="10" max="10" width="14.7109375" customWidth="1"/>
    <col min="11" max="11" width="12.140625" bestFit="1" customWidth="1"/>
    <col min="12" max="12" width="9.140625" customWidth="1"/>
  </cols>
  <sheetData>
    <row r="1" spans="1:12" ht="20.100000000000001" customHeight="1" x14ac:dyDescent="0.2">
      <c r="A1" s="342"/>
      <c r="B1" s="343"/>
      <c r="C1" s="348" t="s">
        <v>204</v>
      </c>
      <c r="D1" s="349"/>
      <c r="E1" s="349"/>
      <c r="F1" s="349"/>
      <c r="G1" s="349"/>
      <c r="H1" s="350"/>
      <c r="I1" s="342"/>
      <c r="J1" s="343"/>
    </row>
    <row r="2" spans="1:12" ht="20.100000000000001" customHeight="1" x14ac:dyDescent="0.2">
      <c r="A2" s="344"/>
      <c r="B2" s="345"/>
      <c r="C2" s="351" t="s">
        <v>205</v>
      </c>
      <c r="D2" s="352"/>
      <c r="E2" s="352"/>
      <c r="F2" s="352"/>
      <c r="G2" s="352"/>
      <c r="H2" s="353"/>
      <c r="I2" s="344"/>
      <c r="J2" s="345"/>
    </row>
    <row r="3" spans="1:12" ht="20.100000000000001" customHeight="1" x14ac:dyDescent="0.2">
      <c r="A3" s="346"/>
      <c r="B3" s="347"/>
      <c r="C3" s="354" t="s">
        <v>206</v>
      </c>
      <c r="D3" s="355"/>
      <c r="E3" s="355"/>
      <c r="F3" s="355"/>
      <c r="G3" s="355"/>
      <c r="H3" s="356"/>
      <c r="I3" s="346"/>
      <c r="J3" s="347"/>
    </row>
    <row r="4" spans="1:12" ht="3.95" customHeight="1" x14ac:dyDescent="0.2">
      <c r="A4" s="307"/>
      <c r="B4" s="307"/>
      <c r="C4" s="308"/>
      <c r="D4" s="308"/>
      <c r="E4" s="308"/>
      <c r="F4" s="308"/>
      <c r="G4" s="308"/>
      <c r="H4" s="308"/>
      <c r="I4" s="307"/>
      <c r="J4" s="307"/>
    </row>
    <row r="5" spans="1:12" ht="18.75" x14ac:dyDescent="0.2">
      <c r="A5" s="358" t="s">
        <v>210</v>
      </c>
      <c r="B5" s="358"/>
      <c r="C5" s="358"/>
      <c r="D5" s="358"/>
      <c r="E5" s="358"/>
      <c r="F5" s="358"/>
      <c r="G5" s="358"/>
      <c r="H5" s="358"/>
      <c r="I5" s="358"/>
      <c r="J5" s="358"/>
    </row>
    <row r="6" spans="1:12" ht="3.95" customHeight="1" x14ac:dyDescent="0.2"/>
    <row r="7" spans="1:12" x14ac:dyDescent="0.2">
      <c r="A7" t="s">
        <v>3</v>
      </c>
      <c r="C7" s="359" t="s">
        <v>226</v>
      </c>
      <c r="D7" s="360"/>
      <c r="E7" s="360"/>
      <c r="F7" s="360"/>
      <c r="G7" t="s">
        <v>207</v>
      </c>
      <c r="H7" s="359" t="s">
        <v>227</v>
      </c>
      <c r="I7" s="360"/>
      <c r="J7" s="360"/>
    </row>
    <row r="8" spans="1:12" x14ac:dyDescent="0.2">
      <c r="A8" t="s">
        <v>208</v>
      </c>
      <c r="C8" s="309">
        <v>0</v>
      </c>
      <c r="G8" t="s">
        <v>209</v>
      </c>
      <c r="H8" s="361" t="s">
        <v>134</v>
      </c>
      <c r="I8" s="362"/>
      <c r="J8" s="362"/>
    </row>
    <row r="9" spans="1:12" x14ac:dyDescent="0.2">
      <c r="C9" s="309"/>
      <c r="G9" s="321" t="s">
        <v>223</v>
      </c>
      <c r="H9" s="336"/>
      <c r="I9" s="322">
        <f>H9*0.01</f>
        <v>0</v>
      </c>
      <c r="J9" s="315"/>
    </row>
    <row r="10" spans="1:12" x14ac:dyDescent="0.2">
      <c r="C10" s="309"/>
      <c r="H10" s="315"/>
      <c r="I10" s="315"/>
      <c r="J10" s="315"/>
    </row>
    <row r="11" spans="1:12" ht="3.95" customHeight="1" x14ac:dyDescent="0.2"/>
    <row r="12" spans="1:12" ht="15" x14ac:dyDescent="0.2">
      <c r="A12" s="363" t="s">
        <v>211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23" t="s">
        <v>228</v>
      </c>
      <c r="L12" s="323" t="s">
        <v>229</v>
      </c>
    </row>
    <row r="13" spans="1:12" x14ac:dyDescent="0.2">
      <c r="A13" s="310"/>
      <c r="B13" s="310"/>
      <c r="C13" s="310"/>
      <c r="D13" s="310"/>
      <c r="E13" s="311"/>
      <c r="F13" s="311"/>
      <c r="G13" s="324"/>
      <c r="H13" s="324"/>
      <c r="I13" s="324"/>
      <c r="J13" s="324"/>
      <c r="K13" s="325"/>
      <c r="L13" s="325"/>
    </row>
    <row r="14" spans="1:12" x14ac:dyDescent="0.2">
      <c r="B14" s="1" t="s">
        <v>189</v>
      </c>
      <c r="C14" s="1"/>
      <c r="D14" s="1" t="s">
        <v>222</v>
      </c>
      <c r="E14" s="1"/>
      <c r="F14" s="1"/>
      <c r="G14" s="326">
        <v>6000</v>
      </c>
      <c r="H14" s="327" t="s">
        <v>188</v>
      </c>
      <c r="I14" s="327"/>
      <c r="J14" s="328" t="e">
        <f>#REF!</f>
        <v>#REF!</v>
      </c>
      <c r="K14" s="327"/>
      <c r="L14" s="329"/>
    </row>
    <row r="15" spans="1:12" ht="3.95" customHeight="1" x14ac:dyDescent="0.2">
      <c r="B15" s="1"/>
      <c r="C15" s="1"/>
      <c r="D15" s="1"/>
      <c r="E15" s="1"/>
      <c r="F15" s="1"/>
      <c r="G15" s="327"/>
      <c r="H15" s="327"/>
      <c r="I15" s="327"/>
      <c r="J15" s="328"/>
      <c r="K15" s="327"/>
      <c r="L15" s="329"/>
    </row>
    <row r="16" spans="1:12" x14ac:dyDescent="0.2">
      <c r="B16" s="1" t="s">
        <v>190</v>
      </c>
      <c r="C16" s="1"/>
      <c r="D16" s="1"/>
      <c r="E16" s="1"/>
      <c r="F16" s="1"/>
      <c r="G16" s="326">
        <v>1</v>
      </c>
      <c r="H16" s="327" t="s">
        <v>203</v>
      </c>
      <c r="I16" s="327"/>
      <c r="J16" s="328" t="e">
        <f>#REF!</f>
        <v>#REF!</v>
      </c>
      <c r="K16" s="327" t="s">
        <v>237</v>
      </c>
      <c r="L16" s="329">
        <f>IF(G16&gt;0,39.26*21.32,"")</f>
        <v>837.02319999999997</v>
      </c>
    </row>
    <row r="17" spans="2:12" ht="3.95" customHeight="1" x14ac:dyDescent="0.2">
      <c r="B17" s="1"/>
      <c r="C17" s="1"/>
      <c r="D17" s="1"/>
      <c r="E17" s="1"/>
      <c r="F17" s="1"/>
      <c r="G17" s="327"/>
      <c r="H17" s="327"/>
      <c r="I17" s="327"/>
      <c r="J17" s="328"/>
      <c r="K17" s="327"/>
      <c r="L17" s="329"/>
    </row>
    <row r="18" spans="2:12" x14ac:dyDescent="0.2">
      <c r="B18" s="1" t="s">
        <v>191</v>
      </c>
      <c r="C18" s="1"/>
      <c r="D18" s="1"/>
      <c r="E18" s="1"/>
      <c r="F18" s="1"/>
      <c r="G18" s="326">
        <v>1</v>
      </c>
      <c r="H18" s="327" t="s">
        <v>203</v>
      </c>
      <c r="I18" s="327"/>
      <c r="J18" s="328" t="e">
        <f>#REF!</f>
        <v>#REF!</v>
      </c>
      <c r="K18" s="327" t="s">
        <v>233</v>
      </c>
      <c r="L18" s="329">
        <f>IF(G18&gt;0,15*15,"")</f>
        <v>225</v>
      </c>
    </row>
    <row r="19" spans="2:12" ht="3.95" customHeight="1" x14ac:dyDescent="0.2">
      <c r="B19" s="1"/>
      <c r="C19" s="1"/>
      <c r="D19" s="1"/>
      <c r="E19" s="1"/>
      <c r="F19" s="1"/>
      <c r="G19" s="327"/>
      <c r="H19" s="327"/>
      <c r="I19" s="327"/>
      <c r="J19" s="328"/>
      <c r="K19" s="327"/>
      <c r="L19" s="329"/>
    </row>
    <row r="20" spans="2:12" x14ac:dyDescent="0.2">
      <c r="B20" s="1" t="s">
        <v>192</v>
      </c>
      <c r="C20" s="1"/>
      <c r="D20" s="1"/>
      <c r="E20" s="1"/>
      <c r="F20" s="1"/>
      <c r="G20" s="326">
        <v>1</v>
      </c>
      <c r="H20" s="327" t="s">
        <v>203</v>
      </c>
      <c r="I20" s="327"/>
      <c r="J20" s="328" t="e">
        <f>#REF!</f>
        <v>#REF!</v>
      </c>
      <c r="K20" s="327" t="s">
        <v>234</v>
      </c>
      <c r="L20" s="329">
        <f>IF(G20&gt;0,15*11.4,"")</f>
        <v>171</v>
      </c>
    </row>
    <row r="21" spans="2:12" ht="3.95" customHeight="1" x14ac:dyDescent="0.2">
      <c r="B21" s="1"/>
      <c r="C21" s="1"/>
      <c r="D21" s="1"/>
      <c r="E21" s="1"/>
      <c r="F21" s="1"/>
      <c r="G21" s="327"/>
      <c r="H21" s="327"/>
      <c r="I21" s="327"/>
      <c r="J21" s="328"/>
      <c r="K21" s="327"/>
      <c r="L21" s="329"/>
    </row>
    <row r="22" spans="2:12" x14ac:dyDescent="0.2">
      <c r="B22" s="1" t="s">
        <v>193</v>
      </c>
      <c r="C22" s="1"/>
      <c r="D22" s="1"/>
      <c r="E22" s="1"/>
      <c r="F22" s="1"/>
      <c r="G22" s="326">
        <v>1</v>
      </c>
      <c r="H22" s="327" t="s">
        <v>203</v>
      </c>
      <c r="I22" s="327"/>
      <c r="J22" s="328" t="e">
        <f>#REF!</f>
        <v>#REF!</v>
      </c>
      <c r="K22" s="327" t="s">
        <v>235</v>
      </c>
      <c r="L22" s="329">
        <f>IF(G22&gt;0,15*7.8,"")</f>
        <v>117</v>
      </c>
    </row>
    <row r="23" spans="2:12" ht="3.95" customHeight="1" x14ac:dyDescent="0.2">
      <c r="B23" s="1"/>
      <c r="C23" s="1"/>
      <c r="D23" s="1"/>
      <c r="E23" s="1"/>
      <c r="F23" s="1"/>
      <c r="G23" s="327"/>
      <c r="H23" s="327"/>
      <c r="I23" s="327"/>
      <c r="J23" s="328"/>
      <c r="K23" s="327"/>
      <c r="L23" s="329"/>
    </row>
    <row r="24" spans="2:12" x14ac:dyDescent="0.2">
      <c r="B24" s="1" t="s">
        <v>194</v>
      </c>
      <c r="C24" s="1"/>
      <c r="D24" s="1"/>
      <c r="E24" s="1"/>
      <c r="F24" s="1"/>
      <c r="G24" s="326">
        <v>1</v>
      </c>
      <c r="H24" s="327" t="s">
        <v>203</v>
      </c>
      <c r="I24" s="327"/>
      <c r="J24" s="328" t="e">
        <f>#REF!</f>
        <v>#REF!</v>
      </c>
      <c r="K24" s="327" t="s">
        <v>235</v>
      </c>
      <c r="L24" s="329">
        <f>IF(G24&gt;0,15*7.8,"")</f>
        <v>117</v>
      </c>
    </row>
    <row r="25" spans="2:12" ht="3.95" customHeight="1" x14ac:dyDescent="0.2">
      <c r="B25" s="1"/>
      <c r="C25" s="1"/>
      <c r="D25" s="1"/>
      <c r="E25" s="1"/>
      <c r="F25" s="1"/>
      <c r="G25" s="327"/>
      <c r="H25" s="327"/>
      <c r="I25" s="327"/>
      <c r="J25" s="328"/>
      <c r="K25" s="327"/>
      <c r="L25" s="329"/>
    </row>
    <row r="26" spans="2:12" x14ac:dyDescent="0.2">
      <c r="B26" s="1" t="s">
        <v>195</v>
      </c>
      <c r="C26" s="1"/>
      <c r="D26" s="1"/>
      <c r="E26" s="1"/>
      <c r="F26" s="1"/>
      <c r="G26" s="326">
        <v>1</v>
      </c>
      <c r="H26" s="327" t="s">
        <v>203</v>
      </c>
      <c r="I26" s="327"/>
      <c r="J26" s="328" t="e">
        <f>#REF!</f>
        <v>#REF!</v>
      </c>
      <c r="K26" s="327" t="s">
        <v>236</v>
      </c>
      <c r="L26" s="329">
        <f>IF(G26&gt;0,7.4*7.4,"")</f>
        <v>54.760000000000005</v>
      </c>
    </row>
    <row r="27" spans="2:12" ht="3.95" customHeight="1" x14ac:dyDescent="0.2">
      <c r="B27" s="1"/>
      <c r="C27" s="1"/>
      <c r="D27" s="1"/>
      <c r="E27" s="1"/>
      <c r="F27" s="1"/>
      <c r="G27" s="327"/>
      <c r="H27" s="327"/>
      <c r="I27" s="327"/>
      <c r="J27" s="328"/>
      <c r="K27" s="327"/>
      <c r="L27" s="329"/>
    </row>
    <row r="28" spans="2:12" x14ac:dyDescent="0.2">
      <c r="B28" s="1" t="s">
        <v>225</v>
      </c>
      <c r="C28" s="1"/>
      <c r="D28" s="1"/>
      <c r="E28" s="1"/>
      <c r="F28" s="1"/>
      <c r="G28" s="326">
        <v>1</v>
      </c>
      <c r="H28" s="327" t="s">
        <v>203</v>
      </c>
      <c r="I28" s="327"/>
      <c r="J28" s="328" t="e">
        <f>#REF!</f>
        <v>#REF!</v>
      </c>
      <c r="K28" s="327" t="s">
        <v>233</v>
      </c>
      <c r="L28" s="329">
        <f>IF(G28&gt;0,172,"")</f>
        <v>172</v>
      </c>
    </row>
    <row r="29" spans="2:12" ht="3.95" customHeight="1" x14ac:dyDescent="0.2">
      <c r="B29" s="1"/>
      <c r="C29" s="1"/>
      <c r="D29" s="1"/>
      <c r="E29" s="1"/>
      <c r="F29" s="1"/>
      <c r="G29" s="327"/>
      <c r="H29" s="327"/>
      <c r="I29" s="327"/>
      <c r="J29" s="328"/>
      <c r="K29" s="327"/>
      <c r="L29" s="329"/>
    </row>
    <row r="30" spans="2:12" x14ac:dyDescent="0.2">
      <c r="B30" s="1" t="s">
        <v>224</v>
      </c>
      <c r="C30" s="1"/>
      <c r="D30" s="1"/>
      <c r="E30" s="1"/>
      <c r="F30" s="1"/>
      <c r="G30" s="326">
        <v>1</v>
      </c>
      <c r="H30" s="327" t="s">
        <v>203</v>
      </c>
      <c r="I30" s="327"/>
      <c r="J30" s="328" t="e">
        <f>#REF!</f>
        <v>#REF!</v>
      </c>
      <c r="K30" s="327" t="s">
        <v>239</v>
      </c>
      <c r="L30" s="329">
        <f>IF(G30&gt;0,45.12,"")</f>
        <v>45.12</v>
      </c>
    </row>
    <row r="31" spans="2:12" ht="3.95" customHeight="1" x14ac:dyDescent="0.2">
      <c r="B31" s="1"/>
      <c r="C31" s="1"/>
      <c r="D31" s="1"/>
      <c r="E31" s="1"/>
      <c r="F31" s="1"/>
      <c r="G31" s="327"/>
      <c r="H31" s="327"/>
      <c r="I31" s="327"/>
      <c r="J31" s="328"/>
      <c r="K31" s="327"/>
      <c r="L31" s="329"/>
    </row>
    <row r="32" spans="2:12" x14ac:dyDescent="0.2">
      <c r="B32" s="1" t="s">
        <v>196</v>
      </c>
      <c r="C32" s="1"/>
      <c r="D32" s="1"/>
      <c r="E32" s="1"/>
      <c r="F32" s="1"/>
      <c r="G32" s="326">
        <v>1</v>
      </c>
      <c r="H32" s="327" t="s">
        <v>203</v>
      </c>
      <c r="I32" s="327"/>
      <c r="J32" s="328" t="e">
        <f>#REF!</f>
        <v>#REF!</v>
      </c>
      <c r="K32" s="327" t="s">
        <v>233</v>
      </c>
      <c r="L32" s="329">
        <f>IF(G32&gt;0,15*15,"")</f>
        <v>225</v>
      </c>
    </row>
    <row r="33" spans="2:17" ht="3.95" customHeight="1" x14ac:dyDescent="0.2">
      <c r="B33" s="1"/>
      <c r="C33" s="1"/>
      <c r="D33" s="1"/>
      <c r="E33" s="1"/>
      <c r="F33" s="1"/>
      <c r="G33" s="327"/>
      <c r="H33" s="327"/>
      <c r="I33" s="327"/>
      <c r="J33" s="328"/>
      <c r="K33" s="327"/>
      <c r="L33" s="329"/>
    </row>
    <row r="34" spans="2:17" x14ac:dyDescent="0.2">
      <c r="B34" s="1" t="s">
        <v>197</v>
      </c>
      <c r="C34" s="1"/>
      <c r="D34" s="1"/>
      <c r="E34" s="1"/>
      <c r="F34" s="1"/>
      <c r="G34" s="326">
        <v>1</v>
      </c>
      <c r="H34" s="327" t="s">
        <v>203</v>
      </c>
      <c r="I34" s="327"/>
      <c r="J34" s="328" t="e">
        <f>#REF!</f>
        <v>#REF!</v>
      </c>
      <c r="K34" s="327" t="s">
        <v>233</v>
      </c>
      <c r="L34" s="329">
        <f>IF(G34&gt;0,15*15,"")</f>
        <v>225</v>
      </c>
      <c r="Q34" s="335"/>
    </row>
    <row r="35" spans="2:17" ht="3.95" customHeight="1" x14ac:dyDescent="0.2">
      <c r="B35" s="1"/>
      <c r="C35" s="1"/>
      <c r="D35" s="1"/>
      <c r="E35" s="1"/>
      <c r="F35" s="1"/>
      <c r="G35" s="327"/>
      <c r="H35" s="327"/>
      <c r="I35" s="327"/>
      <c r="J35" s="328"/>
      <c r="K35" s="327"/>
      <c r="L35" s="329"/>
    </row>
    <row r="36" spans="2:17" x14ac:dyDescent="0.2">
      <c r="B36" s="1" t="s">
        <v>198</v>
      </c>
      <c r="C36" s="1"/>
      <c r="D36" s="1"/>
      <c r="E36" s="1"/>
      <c r="F36" s="1"/>
      <c r="G36" s="326">
        <v>1</v>
      </c>
      <c r="H36" s="327" t="s">
        <v>203</v>
      </c>
      <c r="I36" s="327"/>
      <c r="J36" s="328" t="e">
        <f>#REF!</f>
        <v>#REF!</v>
      </c>
      <c r="K36" s="327" t="s">
        <v>240</v>
      </c>
      <c r="L36" s="329">
        <f>IF(G36&gt;0,10*10,"")</f>
        <v>100</v>
      </c>
    </row>
    <row r="37" spans="2:17" ht="3.95" customHeight="1" x14ac:dyDescent="0.2">
      <c r="B37" s="1"/>
      <c r="C37" s="1"/>
      <c r="D37" s="1"/>
      <c r="E37" s="1"/>
      <c r="F37" s="1"/>
      <c r="G37" s="327"/>
      <c r="H37" s="327"/>
      <c r="I37" s="327"/>
      <c r="J37" s="328"/>
      <c r="K37" s="327"/>
      <c r="L37" s="329"/>
    </row>
    <row r="38" spans="2:17" x14ac:dyDescent="0.2">
      <c r="B38" s="1" t="s">
        <v>199</v>
      </c>
      <c r="C38" s="1"/>
      <c r="D38" s="1"/>
      <c r="E38" s="1"/>
      <c r="F38" s="1"/>
      <c r="G38" s="326">
        <v>1</v>
      </c>
      <c r="H38" s="327" t="s">
        <v>203</v>
      </c>
      <c r="I38" s="327"/>
      <c r="J38" s="328" t="e">
        <f>#REF!</f>
        <v>#REF!</v>
      </c>
      <c r="K38" s="327" t="s">
        <v>236</v>
      </c>
      <c r="L38" s="329">
        <f>IF(G38&gt;0,7.4*7.4,"")</f>
        <v>54.760000000000005</v>
      </c>
    </row>
    <row r="39" spans="2:17" ht="3.95" customHeight="1" x14ac:dyDescent="0.2">
      <c r="B39" s="1"/>
      <c r="C39" s="1"/>
      <c r="D39" s="1"/>
      <c r="E39" s="1"/>
      <c r="F39" s="1"/>
      <c r="G39" s="327"/>
      <c r="H39" s="327"/>
      <c r="I39" s="327"/>
      <c r="J39" s="328"/>
      <c r="K39" s="327"/>
      <c r="L39" s="329"/>
    </row>
    <row r="40" spans="2:17" x14ac:dyDescent="0.2">
      <c r="B40" s="1" t="s">
        <v>200</v>
      </c>
      <c r="C40" s="1"/>
      <c r="D40" s="1"/>
      <c r="E40" s="1"/>
      <c r="F40" s="1"/>
      <c r="G40" s="326">
        <v>1</v>
      </c>
      <c r="H40" s="327" t="s">
        <v>203</v>
      </c>
      <c r="I40" s="327"/>
      <c r="J40" s="328" t="e">
        <f>#REF!</f>
        <v>#REF!</v>
      </c>
      <c r="K40" s="327" t="s">
        <v>232</v>
      </c>
      <c r="L40" s="329">
        <f>IF(G40&gt;0,24.7*4.7,"")</f>
        <v>116.09</v>
      </c>
    </row>
    <row r="41" spans="2:17" ht="3.95" customHeight="1" x14ac:dyDescent="0.2">
      <c r="B41" s="1"/>
      <c r="C41" s="1"/>
      <c r="D41" s="1"/>
      <c r="E41" s="1"/>
      <c r="F41" s="1"/>
      <c r="G41" s="327"/>
      <c r="H41" s="327"/>
      <c r="I41" s="327"/>
      <c r="J41" s="328"/>
      <c r="K41" s="327"/>
      <c r="L41" s="329"/>
    </row>
    <row r="42" spans="2:17" x14ac:dyDescent="0.2">
      <c r="B42" s="1" t="s">
        <v>201</v>
      </c>
      <c r="C42" s="1"/>
      <c r="D42" s="1"/>
      <c r="E42" s="1"/>
      <c r="F42" s="1"/>
      <c r="G42" s="326">
        <v>1</v>
      </c>
      <c r="H42" s="327" t="s">
        <v>203</v>
      </c>
      <c r="I42" s="327"/>
      <c r="J42" s="328" t="e">
        <f>#REF!</f>
        <v>#REF!</v>
      </c>
      <c r="K42" s="327" t="s">
        <v>231</v>
      </c>
      <c r="L42" s="329">
        <f>IF(G42&gt;0,17.5*19.5,"")</f>
        <v>341.25</v>
      </c>
    </row>
    <row r="43" spans="2:17" ht="3.95" customHeight="1" x14ac:dyDescent="0.2">
      <c r="B43" s="1"/>
      <c r="C43" s="1"/>
      <c r="D43" s="1"/>
      <c r="E43" s="1"/>
      <c r="F43" s="1"/>
      <c r="G43" s="327"/>
      <c r="H43" s="327"/>
      <c r="I43" s="327"/>
      <c r="J43" s="328"/>
      <c r="K43" s="327"/>
      <c r="L43" s="329"/>
    </row>
    <row r="44" spans="2:17" x14ac:dyDescent="0.2">
      <c r="B44" s="1" t="s">
        <v>202</v>
      </c>
      <c r="C44" s="1"/>
      <c r="D44" s="1"/>
      <c r="E44" s="1"/>
      <c r="F44" s="1"/>
      <c r="G44" s="326">
        <v>1</v>
      </c>
      <c r="H44" s="327" t="s">
        <v>203</v>
      </c>
      <c r="I44" s="327"/>
      <c r="J44" s="328" t="e">
        <f>#REF!</f>
        <v>#REF!</v>
      </c>
      <c r="K44" s="327" t="s">
        <v>230</v>
      </c>
      <c r="L44" s="329">
        <f>IF(G44&gt;0,35*19.5,"")</f>
        <v>682.5</v>
      </c>
    </row>
    <row r="45" spans="2:17" ht="3.95" customHeight="1" x14ac:dyDescent="0.2">
      <c r="B45" s="1"/>
      <c r="C45" s="1"/>
      <c r="D45" s="1"/>
      <c r="E45" s="1"/>
      <c r="F45" s="1"/>
      <c r="G45" s="327"/>
      <c r="H45" s="327"/>
      <c r="I45" s="327"/>
      <c r="J45" s="328"/>
      <c r="K45" s="327"/>
      <c r="L45" s="329"/>
    </row>
    <row r="46" spans="2:17" x14ac:dyDescent="0.2">
      <c r="B46" s="1" t="s">
        <v>213</v>
      </c>
      <c r="C46" s="1"/>
      <c r="D46" s="1"/>
      <c r="E46" s="1"/>
      <c r="F46" s="1"/>
      <c r="G46" s="326">
        <v>1</v>
      </c>
      <c r="H46" s="327" t="s">
        <v>203</v>
      </c>
      <c r="I46" s="327"/>
      <c r="J46" s="328" t="e">
        <f>#REF!</f>
        <v>#REF!</v>
      </c>
      <c r="K46" s="327" t="s">
        <v>230</v>
      </c>
      <c r="L46" s="329">
        <f>IF(G46&gt;0,35*19.5,"")</f>
        <v>682.5</v>
      </c>
    </row>
    <row r="47" spans="2:17" s="317" customFormat="1" ht="3.95" customHeight="1" x14ac:dyDescent="0.2">
      <c r="B47" s="318"/>
      <c r="C47" s="318"/>
      <c r="D47" s="318"/>
      <c r="E47" s="318"/>
      <c r="F47" s="318"/>
      <c r="G47" s="330"/>
      <c r="H47" s="331"/>
      <c r="I47" s="331"/>
      <c r="J47" s="332"/>
      <c r="K47" s="331"/>
      <c r="L47" s="331"/>
    </row>
    <row r="48" spans="2:17" x14ac:dyDescent="0.2">
      <c r="B48" s="1" t="s">
        <v>214</v>
      </c>
      <c r="C48" s="1"/>
      <c r="D48" s="1"/>
      <c r="E48" s="1"/>
      <c r="F48" s="1"/>
      <c r="G48" s="326">
        <v>1</v>
      </c>
      <c r="H48" s="327" t="s">
        <v>203</v>
      </c>
      <c r="I48" s="327"/>
      <c r="J48" s="328" t="e">
        <f>#REF!</f>
        <v>#REF!</v>
      </c>
      <c r="K48" s="327" t="s">
        <v>238</v>
      </c>
      <c r="L48" s="329">
        <f>IF(G48&gt;0,46.5*28.52,"")</f>
        <v>1326.18</v>
      </c>
    </row>
    <row r="49" spans="1:13" ht="3.95" customHeight="1" x14ac:dyDescent="0.2">
      <c r="A49" s="317"/>
      <c r="B49" s="318"/>
      <c r="C49" s="318"/>
      <c r="D49" s="318"/>
      <c r="E49" s="318"/>
      <c r="F49" s="318"/>
      <c r="G49" s="330"/>
      <c r="H49" s="331"/>
      <c r="I49" s="331"/>
      <c r="J49" s="332"/>
      <c r="K49" s="325"/>
      <c r="L49" s="325"/>
    </row>
    <row r="50" spans="1:13" x14ac:dyDescent="0.2">
      <c r="B50" s="319"/>
      <c r="C50" s="319"/>
      <c r="D50" s="319"/>
      <c r="E50" s="319"/>
      <c r="F50" s="319"/>
      <c r="G50" s="330"/>
      <c r="H50" s="330"/>
      <c r="I50" s="330"/>
      <c r="J50" s="333"/>
      <c r="K50" s="334"/>
      <c r="L50" s="325">
        <f>SUM(L14:L48)</f>
        <v>5492.1832000000004</v>
      </c>
      <c r="M50" s="321" t="s">
        <v>10</v>
      </c>
    </row>
    <row r="51" spans="1:13" ht="3.95" customHeight="1" x14ac:dyDescent="0.2">
      <c r="A51" s="317"/>
      <c r="B51" s="318"/>
      <c r="C51" s="318"/>
      <c r="D51" s="318"/>
      <c r="E51" s="318"/>
      <c r="F51" s="318"/>
      <c r="G51" s="319"/>
      <c r="H51" s="318"/>
      <c r="I51" s="318"/>
      <c r="J51" s="320"/>
    </row>
    <row r="52" spans="1:13" x14ac:dyDescent="0.2">
      <c r="B52" s="1"/>
      <c r="C52" s="1"/>
      <c r="D52" s="1"/>
      <c r="E52" s="1"/>
      <c r="F52" s="1"/>
      <c r="G52" s="316"/>
      <c r="H52" s="1"/>
      <c r="I52" s="1"/>
      <c r="J52" s="312"/>
    </row>
    <row r="53" spans="1:13" x14ac:dyDescent="0.2">
      <c r="B53" s="1"/>
      <c r="C53" s="1"/>
      <c r="D53" s="1"/>
      <c r="E53" s="1"/>
      <c r="F53" s="1"/>
      <c r="G53" s="316"/>
      <c r="H53" s="1"/>
      <c r="I53" s="1"/>
      <c r="J53" s="312"/>
    </row>
    <row r="54" spans="1:13" x14ac:dyDescent="0.2">
      <c r="B54" s="1"/>
      <c r="C54" s="1"/>
      <c r="D54" s="1"/>
      <c r="E54" s="1"/>
      <c r="F54" s="1"/>
      <c r="G54" s="316"/>
      <c r="H54" s="1"/>
      <c r="I54" s="1"/>
      <c r="J54" s="312"/>
    </row>
    <row r="55" spans="1:13" x14ac:dyDescent="0.2">
      <c r="B55" s="1"/>
      <c r="C55" s="1"/>
      <c r="D55" s="1"/>
      <c r="E55" s="1"/>
      <c r="F55" s="1"/>
      <c r="G55" s="316"/>
      <c r="H55" s="1"/>
      <c r="I55" s="1"/>
      <c r="J55" s="312"/>
    </row>
    <row r="56" spans="1:13" x14ac:dyDescent="0.2">
      <c r="B56" s="1"/>
      <c r="C56" s="1"/>
      <c r="D56" s="1"/>
      <c r="E56" s="1"/>
      <c r="F56" s="1"/>
      <c r="G56" s="1"/>
      <c r="H56" s="1"/>
      <c r="I56" s="1"/>
      <c r="J56" s="312"/>
    </row>
    <row r="57" spans="1:13" ht="20.25" x14ac:dyDescent="0.3">
      <c r="A57" s="313"/>
      <c r="B57" s="314" t="s">
        <v>212</v>
      </c>
      <c r="C57" s="313"/>
      <c r="D57" s="313"/>
      <c r="E57" s="313"/>
      <c r="F57" s="313"/>
      <c r="G57" s="313"/>
      <c r="H57" s="357" t="e">
        <f>SUM(J14:J50)</f>
        <v>#REF!</v>
      </c>
      <c r="I57" s="357"/>
      <c r="J57" s="357"/>
    </row>
  </sheetData>
  <mergeCells count="11">
    <mergeCell ref="H57:J57"/>
    <mergeCell ref="A5:J5"/>
    <mergeCell ref="C7:F7"/>
    <mergeCell ref="H7:J7"/>
    <mergeCell ref="H8:J8"/>
    <mergeCell ref="A12:J12"/>
    <mergeCell ref="A1:B3"/>
    <mergeCell ref="C1:H1"/>
    <mergeCell ref="I1:J3"/>
    <mergeCell ref="C2:H2"/>
    <mergeCell ref="C3:H3"/>
  </mergeCells>
  <pageMargins left="0.51181102362204722" right="0.51181102362204722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3"/>
  <sheetViews>
    <sheetView workbookViewId="0">
      <selection activeCell="E41" sqref="E41"/>
    </sheetView>
  </sheetViews>
  <sheetFormatPr defaultRowHeight="12.75" x14ac:dyDescent="0.2"/>
  <cols>
    <col min="4" max="4" width="12.85546875" bestFit="1" customWidth="1"/>
    <col min="5" max="5" width="11.28515625" customWidth="1"/>
  </cols>
  <sheetData>
    <row r="3" spans="2:6" x14ac:dyDescent="0.2">
      <c r="D3" s="321" t="s">
        <v>215</v>
      </c>
      <c r="E3" s="321" t="s">
        <v>216</v>
      </c>
      <c r="F3" s="321" t="s">
        <v>120</v>
      </c>
    </row>
    <row r="5" spans="2:6" x14ac:dyDescent="0.2">
      <c r="B5" s="1" t="s">
        <v>190</v>
      </c>
      <c r="D5">
        <f>Planilha1!G16</f>
        <v>1</v>
      </c>
      <c r="E5">
        <v>846.35</v>
      </c>
      <c r="F5">
        <f>D5*E5</f>
        <v>846.35</v>
      </c>
    </row>
    <row r="6" spans="2:6" x14ac:dyDescent="0.2">
      <c r="B6" s="1"/>
    </row>
    <row r="7" spans="2:6" x14ac:dyDescent="0.2">
      <c r="B7" s="1" t="s">
        <v>191</v>
      </c>
      <c r="D7">
        <f>Planilha1!G18</f>
        <v>1</v>
      </c>
      <c r="E7">
        <v>224</v>
      </c>
      <c r="F7">
        <f t="shared" ref="F7:F37" si="0">D7*E7</f>
        <v>224</v>
      </c>
    </row>
    <row r="8" spans="2:6" x14ac:dyDescent="0.2">
      <c r="B8" s="1"/>
    </row>
    <row r="9" spans="2:6" x14ac:dyDescent="0.2">
      <c r="B9" s="1" t="s">
        <v>192</v>
      </c>
      <c r="D9">
        <f>Planilha1!G20</f>
        <v>1</v>
      </c>
      <c r="E9">
        <v>170</v>
      </c>
      <c r="F9">
        <f t="shared" si="0"/>
        <v>170</v>
      </c>
    </row>
    <row r="10" spans="2:6" x14ac:dyDescent="0.2">
      <c r="B10" s="1"/>
    </row>
    <row r="11" spans="2:6" x14ac:dyDescent="0.2">
      <c r="B11" s="1" t="s">
        <v>193</v>
      </c>
      <c r="D11">
        <f>Planilha1!G22</f>
        <v>1</v>
      </c>
      <c r="E11">
        <v>116</v>
      </c>
      <c r="F11">
        <f t="shared" si="0"/>
        <v>116</v>
      </c>
    </row>
    <row r="12" spans="2:6" x14ac:dyDescent="0.2">
      <c r="B12" s="1"/>
    </row>
    <row r="13" spans="2:6" x14ac:dyDescent="0.2">
      <c r="B13" s="1" t="s">
        <v>194</v>
      </c>
      <c r="D13">
        <f>Planilha1!G24</f>
        <v>1</v>
      </c>
      <c r="E13">
        <v>116</v>
      </c>
      <c r="F13">
        <f t="shared" si="0"/>
        <v>116</v>
      </c>
    </row>
    <row r="14" spans="2:6" x14ac:dyDescent="0.2">
      <c r="B14" s="1"/>
    </row>
    <row r="15" spans="2:6" x14ac:dyDescent="0.2">
      <c r="B15" s="1" t="s">
        <v>195</v>
      </c>
      <c r="D15">
        <f>Planilha1!G26</f>
        <v>1</v>
      </c>
      <c r="E15">
        <v>55</v>
      </c>
      <c r="F15">
        <f t="shared" si="0"/>
        <v>55</v>
      </c>
    </row>
    <row r="16" spans="2:6" x14ac:dyDescent="0.2">
      <c r="B16" s="1"/>
    </row>
    <row r="17" spans="2:6" x14ac:dyDescent="0.2">
      <c r="B17" s="1" t="s">
        <v>219</v>
      </c>
      <c r="D17">
        <f>Planilha1!G28</f>
        <v>1</v>
      </c>
      <c r="E17">
        <v>172</v>
      </c>
      <c r="F17">
        <f t="shared" si="0"/>
        <v>172</v>
      </c>
    </row>
    <row r="18" spans="2:6" x14ac:dyDescent="0.2">
      <c r="B18" s="1"/>
    </row>
    <row r="19" spans="2:6" x14ac:dyDescent="0.2">
      <c r="B19" s="1" t="s">
        <v>224</v>
      </c>
      <c r="D19">
        <f>Planilha1!G30</f>
        <v>1</v>
      </c>
      <c r="E19">
        <v>45.12</v>
      </c>
      <c r="F19">
        <f t="shared" si="0"/>
        <v>45.12</v>
      </c>
    </row>
    <row r="20" spans="2:6" x14ac:dyDescent="0.2">
      <c r="B20" s="1"/>
    </row>
    <row r="21" spans="2:6" x14ac:dyDescent="0.2">
      <c r="B21" s="1" t="s">
        <v>196</v>
      </c>
      <c r="D21">
        <f>Planilha1!G32</f>
        <v>1</v>
      </c>
      <c r="E21">
        <v>224</v>
      </c>
      <c r="F21">
        <f t="shared" si="0"/>
        <v>224</v>
      </c>
    </row>
    <row r="22" spans="2:6" x14ac:dyDescent="0.2">
      <c r="B22" s="1"/>
    </row>
    <row r="23" spans="2:6" x14ac:dyDescent="0.2">
      <c r="B23" s="1" t="s">
        <v>197</v>
      </c>
      <c r="D23">
        <f>Planilha1!G34</f>
        <v>1</v>
      </c>
      <c r="E23">
        <v>224</v>
      </c>
      <c r="F23">
        <f t="shared" si="0"/>
        <v>224</v>
      </c>
    </row>
    <row r="24" spans="2:6" x14ac:dyDescent="0.2">
      <c r="B24" s="1"/>
    </row>
    <row r="25" spans="2:6" x14ac:dyDescent="0.2">
      <c r="B25" s="1" t="s">
        <v>198</v>
      </c>
      <c r="D25">
        <f>Planilha1!G36</f>
        <v>1</v>
      </c>
      <c r="E25">
        <v>103.63</v>
      </c>
      <c r="F25">
        <f t="shared" si="0"/>
        <v>103.63</v>
      </c>
    </row>
    <row r="26" spans="2:6" x14ac:dyDescent="0.2">
      <c r="B26" s="1"/>
    </row>
    <row r="27" spans="2:6" x14ac:dyDescent="0.2">
      <c r="B27" s="1" t="s">
        <v>199</v>
      </c>
      <c r="D27">
        <f>Planilha1!G38</f>
        <v>1</v>
      </c>
      <c r="E27">
        <v>57.45</v>
      </c>
      <c r="F27">
        <f t="shared" si="0"/>
        <v>57.45</v>
      </c>
    </row>
    <row r="28" spans="2:6" x14ac:dyDescent="0.2">
      <c r="B28" s="1"/>
    </row>
    <row r="29" spans="2:6" x14ac:dyDescent="0.2">
      <c r="B29" s="1" t="s">
        <v>200</v>
      </c>
      <c r="D29">
        <f>Planilha1!G40</f>
        <v>1</v>
      </c>
      <c r="E29">
        <v>110.25</v>
      </c>
      <c r="F29">
        <f t="shared" si="0"/>
        <v>110.25</v>
      </c>
    </row>
    <row r="30" spans="2:6" x14ac:dyDescent="0.2">
      <c r="B30" s="1"/>
    </row>
    <row r="31" spans="2:6" x14ac:dyDescent="0.2">
      <c r="B31" s="1" t="s">
        <v>201</v>
      </c>
      <c r="D31">
        <f>Planilha1!G42</f>
        <v>1</v>
      </c>
      <c r="E31">
        <v>336.22</v>
      </c>
      <c r="F31">
        <f t="shared" si="0"/>
        <v>336.22</v>
      </c>
    </row>
    <row r="32" spans="2:6" x14ac:dyDescent="0.2">
      <c r="B32" s="1"/>
    </row>
    <row r="33" spans="2:6" x14ac:dyDescent="0.2">
      <c r="B33" s="1" t="s">
        <v>202</v>
      </c>
      <c r="D33">
        <f>Planilha1!G44</f>
        <v>1</v>
      </c>
      <c r="E33">
        <f>E31*2</f>
        <v>672.44</v>
      </c>
      <c r="F33">
        <f t="shared" si="0"/>
        <v>672.44</v>
      </c>
    </row>
    <row r="34" spans="2:6" x14ac:dyDescent="0.2">
      <c r="B34" s="1"/>
    </row>
    <row r="35" spans="2:6" x14ac:dyDescent="0.2">
      <c r="B35" s="1" t="s">
        <v>213</v>
      </c>
      <c r="D35">
        <f>Planilha1!G46</f>
        <v>1</v>
      </c>
      <c r="E35">
        <v>672.44</v>
      </c>
      <c r="F35">
        <f t="shared" si="0"/>
        <v>672.44</v>
      </c>
    </row>
    <row r="36" spans="2:6" x14ac:dyDescent="0.2">
      <c r="B36" s="318"/>
    </row>
    <row r="37" spans="2:6" x14ac:dyDescent="0.2">
      <c r="B37" s="1" t="s">
        <v>214</v>
      </c>
      <c r="D37">
        <f>Planilha1!G48</f>
        <v>1</v>
      </c>
      <c r="E37">
        <v>467</v>
      </c>
      <c r="F37">
        <f t="shared" si="0"/>
        <v>467</v>
      </c>
    </row>
    <row r="41" spans="2:6" x14ac:dyDescent="0.2">
      <c r="B41" s="321" t="s">
        <v>120</v>
      </c>
      <c r="E41">
        <f>SUM(E5:E37)</f>
        <v>4611.8999999999996</v>
      </c>
      <c r="F41">
        <f>SUM(F5:F37)</f>
        <v>4611.8999999999996</v>
      </c>
    </row>
    <row r="47" spans="2:6" x14ac:dyDescent="0.2">
      <c r="B47" s="321" t="s">
        <v>217</v>
      </c>
      <c r="E47">
        <f>E49-F41</f>
        <v>1388.1000000000004</v>
      </c>
      <c r="F47">
        <f>F49-F41</f>
        <v>1388.1000000000004</v>
      </c>
    </row>
    <row r="49" spans="2:6" x14ac:dyDescent="0.2">
      <c r="B49" s="321" t="s">
        <v>218</v>
      </c>
      <c r="E49">
        <f>Planilha1!G14</f>
        <v>6000</v>
      </c>
      <c r="F49">
        <f>Planilha1!G14</f>
        <v>6000</v>
      </c>
    </row>
    <row r="51" spans="2:6" x14ac:dyDescent="0.2">
      <c r="B51" s="321" t="s">
        <v>220</v>
      </c>
      <c r="E51">
        <f>4*31+256+156.22</f>
        <v>536.22</v>
      </c>
    </row>
    <row r="53" spans="2:6" x14ac:dyDescent="0.2">
      <c r="B53" s="321" t="s">
        <v>221</v>
      </c>
      <c r="F53">
        <f>F47-E51</f>
        <v>851.88000000000034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showZeros="0" view="pageBreakPreview" zoomScaleNormal="100" zoomScaleSheetLayoutView="100" workbookViewId="0"/>
  </sheetViews>
  <sheetFormatPr defaultColWidth="9.28515625" defaultRowHeight="12.75" x14ac:dyDescent="0.2"/>
  <cols>
    <col min="1" max="1" width="12.85546875" style="306" bestFit="1" customWidth="1"/>
    <col min="2" max="2" width="41.42578125" style="306" customWidth="1"/>
    <col min="3" max="3" width="11.42578125" style="271" customWidth="1"/>
    <col min="4" max="4" width="12.28515625" style="271" customWidth="1"/>
    <col min="5" max="6" width="19.28515625" style="271" customWidth="1"/>
    <col min="7" max="7" width="11.28515625" style="271" customWidth="1"/>
    <col min="8" max="16384" width="9.28515625" style="271"/>
  </cols>
  <sheetData>
    <row r="1" spans="1:7" s="253" customFormat="1" ht="13.5" thickBot="1" x14ac:dyDescent="0.25">
      <c r="A1" s="248" t="s">
        <v>187</v>
      </c>
      <c r="B1" s="249"/>
      <c r="C1" s="250"/>
      <c r="D1" s="250"/>
      <c r="E1" s="250"/>
      <c r="F1" s="251"/>
      <c r="G1" s="252"/>
    </row>
    <row r="2" spans="1:7" s="253" customFormat="1" ht="13.9" customHeight="1" x14ac:dyDescent="0.2">
      <c r="A2" s="254" t="s">
        <v>3</v>
      </c>
      <c r="B2" s="255"/>
      <c r="C2" s="256"/>
      <c r="D2" s="257"/>
      <c r="E2" s="258" t="s">
        <v>4</v>
      </c>
      <c r="F2" s="259"/>
      <c r="G2" s="252"/>
    </row>
    <row r="3" spans="1:7" s="253" customFormat="1" ht="13.9" customHeight="1" thickBot="1" x14ac:dyDescent="0.25">
      <c r="A3" s="260" t="s">
        <v>5</v>
      </c>
      <c r="B3" s="261"/>
      <c r="C3" s="262"/>
      <c r="D3" s="262"/>
      <c r="E3" s="263" t="s">
        <v>6</v>
      </c>
      <c r="F3" s="264"/>
      <c r="G3" s="252"/>
    </row>
    <row r="4" spans="1:7" ht="26.25" thickBot="1" x14ac:dyDescent="0.25">
      <c r="A4" s="265"/>
      <c r="B4" s="266"/>
      <c r="C4" s="267"/>
      <c r="D4" s="267"/>
      <c r="E4" s="268"/>
      <c r="F4" s="269" t="s">
        <v>7</v>
      </c>
      <c r="G4" s="270" t="s">
        <v>182</v>
      </c>
    </row>
    <row r="5" spans="1:7" ht="13.5" thickBot="1" x14ac:dyDescent="0.25">
      <c r="A5" s="272">
        <v>1</v>
      </c>
      <c r="B5" s="273" t="s">
        <v>20</v>
      </c>
      <c r="C5" s="274"/>
      <c r="D5" s="274"/>
      <c r="E5" s="275"/>
      <c r="F5" s="276"/>
      <c r="G5" s="277">
        <f>IF(F5=0,0,ROUND(F5/$F$18,4))</f>
        <v>0</v>
      </c>
    </row>
    <row r="6" spans="1:7" ht="13.5" thickBot="1" x14ac:dyDescent="0.25">
      <c r="A6" s="278" t="s">
        <v>21</v>
      </c>
      <c r="B6" s="279" t="s">
        <v>22</v>
      </c>
      <c r="C6" s="280"/>
      <c r="D6" s="280"/>
      <c r="E6" s="281"/>
      <c r="F6" s="276"/>
      <c r="G6" s="277">
        <f t="shared" ref="G6:G16" si="0">IF(F6=0,0,ROUND(F6/$F$18,4))</f>
        <v>0</v>
      </c>
    </row>
    <row r="7" spans="1:7" ht="13.5" thickBot="1" x14ac:dyDescent="0.25">
      <c r="A7" s="278" t="s">
        <v>23</v>
      </c>
      <c r="B7" s="279" t="s">
        <v>14</v>
      </c>
      <c r="C7" s="280"/>
      <c r="D7" s="280"/>
      <c r="E7" s="281"/>
      <c r="F7" s="276"/>
      <c r="G7" s="277">
        <f>IF(F7=0,0,ROUND(F7/$F$18,4))</f>
        <v>0</v>
      </c>
    </row>
    <row r="8" spans="1:7" ht="13.5" thickBot="1" x14ac:dyDescent="0.25">
      <c r="A8" s="278" t="s">
        <v>24</v>
      </c>
      <c r="B8" s="282" t="s">
        <v>25</v>
      </c>
      <c r="C8" s="283"/>
      <c r="D8" s="283"/>
      <c r="E8" s="281"/>
      <c r="F8" s="276"/>
      <c r="G8" s="277">
        <f>IF(F8=0,0,1-SUM(G5:G7)-SUM(G9:G16))</f>
        <v>0</v>
      </c>
    </row>
    <row r="9" spans="1:7" ht="13.5" thickBot="1" x14ac:dyDescent="0.25">
      <c r="A9" s="278" t="s">
        <v>26</v>
      </c>
      <c r="B9" s="279" t="s">
        <v>27</v>
      </c>
      <c r="C9" s="280"/>
      <c r="D9" s="280"/>
      <c r="E9" s="281"/>
      <c r="F9" s="276"/>
      <c r="G9" s="277">
        <f t="shared" si="0"/>
        <v>0</v>
      </c>
    </row>
    <row r="10" spans="1:7" ht="13.5" thickBot="1" x14ac:dyDescent="0.25">
      <c r="A10" s="278" t="s">
        <v>28</v>
      </c>
      <c r="B10" s="279" t="s">
        <v>17</v>
      </c>
      <c r="C10" s="280"/>
      <c r="D10" s="280"/>
      <c r="E10" s="281"/>
      <c r="F10" s="276"/>
      <c r="G10" s="277">
        <f t="shared" si="0"/>
        <v>0</v>
      </c>
    </row>
    <row r="11" spans="1:7" ht="13.5" thickBot="1" x14ac:dyDescent="0.25">
      <c r="A11" s="278" t="s">
        <v>29</v>
      </c>
      <c r="B11" s="284" t="s">
        <v>30</v>
      </c>
      <c r="C11" s="285"/>
      <c r="D11" s="285"/>
      <c r="E11" s="281"/>
      <c r="F11" s="276"/>
      <c r="G11" s="277">
        <f t="shared" si="0"/>
        <v>0</v>
      </c>
    </row>
    <row r="12" spans="1:7" ht="13.5" thickBot="1" x14ac:dyDescent="0.25">
      <c r="A12" s="278" t="s">
        <v>31</v>
      </c>
      <c r="B12" s="284" t="s">
        <v>54</v>
      </c>
      <c r="C12" s="285"/>
      <c r="D12" s="285"/>
      <c r="E12" s="281"/>
      <c r="F12" s="276"/>
      <c r="G12" s="277">
        <f t="shared" si="0"/>
        <v>0</v>
      </c>
    </row>
    <row r="13" spans="1:7" ht="13.5" thickBot="1" x14ac:dyDescent="0.25">
      <c r="A13" s="278" t="s">
        <v>33</v>
      </c>
      <c r="B13" s="284" t="s">
        <v>102</v>
      </c>
      <c r="C13" s="285"/>
      <c r="D13" s="285"/>
      <c r="E13" s="281"/>
      <c r="F13" s="276"/>
      <c r="G13" s="277">
        <f t="shared" si="0"/>
        <v>0</v>
      </c>
    </row>
    <row r="14" spans="1:7" ht="13.5" thickBot="1" x14ac:dyDescent="0.25">
      <c r="A14" s="278" t="s">
        <v>36</v>
      </c>
      <c r="B14" s="284" t="s">
        <v>103</v>
      </c>
      <c r="C14" s="285"/>
      <c r="D14" s="285"/>
      <c r="E14" s="281"/>
      <c r="F14" s="276"/>
      <c r="G14" s="277">
        <f t="shared" si="0"/>
        <v>0</v>
      </c>
    </row>
    <row r="15" spans="1:7" ht="13.5" thickBot="1" x14ac:dyDescent="0.25">
      <c r="A15" s="278" t="s">
        <v>38</v>
      </c>
      <c r="B15" s="284" t="s">
        <v>37</v>
      </c>
      <c r="C15" s="285"/>
      <c r="D15" s="285"/>
      <c r="E15" s="281"/>
      <c r="F15" s="276"/>
      <c r="G15" s="277">
        <f t="shared" si="0"/>
        <v>0</v>
      </c>
    </row>
    <row r="16" spans="1:7" ht="13.5" thickBot="1" x14ac:dyDescent="0.25">
      <c r="A16" s="278" t="s">
        <v>39</v>
      </c>
      <c r="B16" s="284" t="s">
        <v>40</v>
      </c>
      <c r="C16" s="285"/>
      <c r="D16" s="285"/>
      <c r="E16" s="281"/>
      <c r="F16" s="276"/>
      <c r="G16" s="277">
        <f t="shared" si="0"/>
        <v>0</v>
      </c>
    </row>
    <row r="17" spans="1:7" ht="7.15" customHeight="1" thickBot="1" x14ac:dyDescent="0.25">
      <c r="A17" s="286"/>
      <c r="B17" s="286"/>
      <c r="C17" s="286"/>
      <c r="D17" s="286"/>
      <c r="E17" s="286"/>
      <c r="F17" s="286"/>
      <c r="G17" s="286"/>
    </row>
    <row r="18" spans="1:7" ht="14.45" customHeight="1" thickBot="1" x14ac:dyDescent="0.25">
      <c r="A18" s="287" t="s">
        <v>13</v>
      </c>
      <c r="B18" s="288"/>
      <c r="C18" s="289" t="s">
        <v>18</v>
      </c>
      <c r="D18" s="289"/>
      <c r="E18" s="290">
        <v>0</v>
      </c>
      <c r="F18" s="291">
        <f>SUM(F5:F16)</f>
        <v>0</v>
      </c>
      <c r="G18" s="292">
        <f>SUM(G5:G17)</f>
        <v>0</v>
      </c>
    </row>
    <row r="19" spans="1:7" ht="31.9" customHeight="1" x14ac:dyDescent="0.2">
      <c r="A19" s="293" t="s">
        <v>183</v>
      </c>
      <c r="B19" s="294"/>
      <c r="D19" s="295" t="s">
        <v>184</v>
      </c>
      <c r="E19" s="295" t="s">
        <v>185</v>
      </c>
      <c r="F19" s="296" t="s">
        <v>186</v>
      </c>
    </row>
    <row r="20" spans="1:7" x14ac:dyDescent="0.2">
      <c r="A20" s="297"/>
      <c r="B20" s="298"/>
      <c r="C20" s="298"/>
      <c r="D20" s="299"/>
      <c r="E20" s="300"/>
      <c r="F20" s="301">
        <f>ROUND(D20*0.4,-1)</f>
        <v>0</v>
      </c>
    </row>
    <row r="21" spans="1:7" x14ac:dyDescent="0.2">
      <c r="A21" s="297"/>
      <c r="B21" s="298"/>
      <c r="C21" s="298"/>
      <c r="D21" s="299"/>
      <c r="E21" s="300"/>
      <c r="F21" s="301">
        <f t="shared" ref="F21:F22" si="1">ROUND(D21*0.4,-1)</f>
        <v>0</v>
      </c>
    </row>
    <row r="22" spans="1:7" x14ac:dyDescent="0.2">
      <c r="A22" s="297"/>
      <c r="B22" s="298"/>
      <c r="C22" s="298"/>
      <c r="D22" s="299"/>
      <c r="E22" s="300"/>
      <c r="F22" s="301">
        <f t="shared" si="1"/>
        <v>0</v>
      </c>
    </row>
    <row r="23" spans="1:7" ht="13.5" thickBot="1" x14ac:dyDescent="0.25">
      <c r="A23" s="302"/>
      <c r="B23" s="303"/>
      <c r="C23" s="304"/>
      <c r="D23" s="304"/>
      <c r="E23" s="305"/>
      <c r="F23" s="305"/>
    </row>
  </sheetData>
  <autoFilter ref="A4:F23"/>
  <printOptions horizontalCentered="1" verticalCentered="1"/>
  <pageMargins left="0.39370078740157483" right="0.39370078740157483" top="0.59055118110236227" bottom="0.39370078740157483" header="0.31496062992125984" footer="0.51181102362204722"/>
  <pageSetup paperSize="9" fitToHeight="0" orientation="landscape" r:id="rId1"/>
  <headerFooter alignWithMargins="0">
    <oddHeader>&amp;C&amp;"Arial,Negrito"&amp;12&amp;F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Zeros="0" tabSelected="1" view="pageBreakPreview" topLeftCell="D1" zoomScale="85" zoomScaleNormal="85" zoomScaleSheetLayoutView="85" workbookViewId="0">
      <selection activeCell="C5" sqref="C5"/>
    </sheetView>
  </sheetViews>
  <sheetFormatPr defaultColWidth="9.140625" defaultRowHeight="12.75" x14ac:dyDescent="0.2"/>
  <cols>
    <col min="1" max="1" width="4.28515625" style="44" hidden="1" customWidth="1"/>
    <col min="2" max="2" width="12.5703125" style="44" customWidth="1"/>
    <col min="3" max="3" width="37.5703125" style="44" customWidth="1"/>
    <col min="4" max="4" width="22.28515625" style="44" customWidth="1"/>
    <col min="5" max="5" width="3.28515625" style="44" customWidth="1"/>
    <col min="6" max="8" width="10.5703125" style="44" customWidth="1"/>
    <col min="9" max="9" width="11.85546875" style="44" customWidth="1"/>
    <col min="10" max="12" width="10.5703125" style="44" customWidth="1"/>
    <col min="13" max="13" width="12" style="44" customWidth="1"/>
    <col min="14" max="15" width="10.5703125" style="44" customWidth="1"/>
    <col min="16" max="16" width="7.140625" style="44" bestFit="1" customWidth="1"/>
    <col min="17" max="17" width="12" style="44" customWidth="1"/>
    <col min="18" max="18" width="8.5703125" style="44" customWidth="1"/>
    <col min="19" max="19" width="2.28515625" style="44" customWidth="1"/>
    <col min="20" max="20" width="1.7109375" style="44" customWidth="1"/>
    <col min="21" max="256" width="9.140625" style="44"/>
    <col min="257" max="257" width="11.28515625" style="44" customWidth="1"/>
    <col min="258" max="258" width="67.7109375" style="44" customWidth="1"/>
    <col min="259" max="259" width="3.28515625" style="44" customWidth="1"/>
    <col min="260" max="272" width="10.7109375" style="44" customWidth="1"/>
    <col min="273" max="273" width="7.28515625" style="44" customWidth="1"/>
    <col min="274" max="512" width="9.140625" style="44"/>
    <col min="513" max="513" width="11.28515625" style="44" customWidth="1"/>
    <col min="514" max="514" width="67.7109375" style="44" customWidth="1"/>
    <col min="515" max="515" width="3.28515625" style="44" customWidth="1"/>
    <col min="516" max="528" width="10.7109375" style="44" customWidth="1"/>
    <col min="529" max="529" width="7.28515625" style="44" customWidth="1"/>
    <col min="530" max="768" width="9.140625" style="44"/>
    <col min="769" max="769" width="11.28515625" style="44" customWidth="1"/>
    <col min="770" max="770" width="67.7109375" style="44" customWidth="1"/>
    <col min="771" max="771" width="3.28515625" style="44" customWidth="1"/>
    <col min="772" max="784" width="10.7109375" style="44" customWidth="1"/>
    <col min="785" max="785" width="7.28515625" style="44" customWidth="1"/>
    <col min="786" max="1024" width="9.140625" style="44"/>
    <col min="1025" max="1025" width="11.28515625" style="44" customWidth="1"/>
    <col min="1026" max="1026" width="67.7109375" style="44" customWidth="1"/>
    <col min="1027" max="1027" width="3.28515625" style="44" customWidth="1"/>
    <col min="1028" max="1040" width="10.7109375" style="44" customWidth="1"/>
    <col min="1041" max="1041" width="7.28515625" style="44" customWidth="1"/>
    <col min="1042" max="1280" width="9.140625" style="44"/>
    <col min="1281" max="1281" width="11.28515625" style="44" customWidth="1"/>
    <col min="1282" max="1282" width="67.7109375" style="44" customWidth="1"/>
    <col min="1283" max="1283" width="3.28515625" style="44" customWidth="1"/>
    <col min="1284" max="1296" width="10.7109375" style="44" customWidth="1"/>
    <col min="1297" max="1297" width="7.28515625" style="44" customWidth="1"/>
    <col min="1298" max="1536" width="9.140625" style="44"/>
    <col min="1537" max="1537" width="11.28515625" style="44" customWidth="1"/>
    <col min="1538" max="1538" width="67.7109375" style="44" customWidth="1"/>
    <col min="1539" max="1539" width="3.28515625" style="44" customWidth="1"/>
    <col min="1540" max="1552" width="10.7109375" style="44" customWidth="1"/>
    <col min="1553" max="1553" width="7.28515625" style="44" customWidth="1"/>
    <col min="1554" max="1792" width="9.140625" style="44"/>
    <col min="1793" max="1793" width="11.28515625" style="44" customWidth="1"/>
    <col min="1794" max="1794" width="67.7109375" style="44" customWidth="1"/>
    <col min="1795" max="1795" width="3.28515625" style="44" customWidth="1"/>
    <col min="1796" max="1808" width="10.7109375" style="44" customWidth="1"/>
    <col min="1809" max="1809" width="7.28515625" style="44" customWidth="1"/>
    <col min="1810" max="2048" width="9.140625" style="44"/>
    <col min="2049" max="2049" width="11.28515625" style="44" customWidth="1"/>
    <col min="2050" max="2050" width="67.7109375" style="44" customWidth="1"/>
    <col min="2051" max="2051" width="3.28515625" style="44" customWidth="1"/>
    <col min="2052" max="2064" width="10.7109375" style="44" customWidth="1"/>
    <col min="2065" max="2065" width="7.28515625" style="44" customWidth="1"/>
    <col min="2066" max="2304" width="9.140625" style="44"/>
    <col min="2305" max="2305" width="11.28515625" style="44" customWidth="1"/>
    <col min="2306" max="2306" width="67.7109375" style="44" customWidth="1"/>
    <col min="2307" max="2307" width="3.28515625" style="44" customWidth="1"/>
    <col min="2308" max="2320" width="10.7109375" style="44" customWidth="1"/>
    <col min="2321" max="2321" width="7.28515625" style="44" customWidth="1"/>
    <col min="2322" max="2560" width="9.140625" style="44"/>
    <col min="2561" max="2561" width="11.28515625" style="44" customWidth="1"/>
    <col min="2562" max="2562" width="67.7109375" style="44" customWidth="1"/>
    <col min="2563" max="2563" width="3.28515625" style="44" customWidth="1"/>
    <col min="2564" max="2576" width="10.7109375" style="44" customWidth="1"/>
    <col min="2577" max="2577" width="7.28515625" style="44" customWidth="1"/>
    <col min="2578" max="2816" width="9.140625" style="44"/>
    <col min="2817" max="2817" width="11.28515625" style="44" customWidth="1"/>
    <col min="2818" max="2818" width="67.7109375" style="44" customWidth="1"/>
    <col min="2819" max="2819" width="3.28515625" style="44" customWidth="1"/>
    <col min="2820" max="2832" width="10.7109375" style="44" customWidth="1"/>
    <col min="2833" max="2833" width="7.28515625" style="44" customWidth="1"/>
    <col min="2834" max="3072" width="9.140625" style="44"/>
    <col min="3073" max="3073" width="11.28515625" style="44" customWidth="1"/>
    <col min="3074" max="3074" width="67.7109375" style="44" customWidth="1"/>
    <col min="3075" max="3075" width="3.28515625" style="44" customWidth="1"/>
    <col min="3076" max="3088" width="10.7109375" style="44" customWidth="1"/>
    <col min="3089" max="3089" width="7.28515625" style="44" customWidth="1"/>
    <col min="3090" max="3328" width="9.140625" style="44"/>
    <col min="3329" max="3329" width="11.28515625" style="44" customWidth="1"/>
    <col min="3330" max="3330" width="67.7109375" style="44" customWidth="1"/>
    <col min="3331" max="3331" width="3.28515625" style="44" customWidth="1"/>
    <col min="3332" max="3344" width="10.7109375" style="44" customWidth="1"/>
    <col min="3345" max="3345" width="7.28515625" style="44" customWidth="1"/>
    <col min="3346" max="3584" width="9.140625" style="44"/>
    <col min="3585" max="3585" width="11.28515625" style="44" customWidth="1"/>
    <col min="3586" max="3586" width="67.7109375" style="44" customWidth="1"/>
    <col min="3587" max="3587" width="3.28515625" style="44" customWidth="1"/>
    <col min="3588" max="3600" width="10.7109375" style="44" customWidth="1"/>
    <col min="3601" max="3601" width="7.28515625" style="44" customWidth="1"/>
    <col min="3602" max="3840" width="9.140625" style="44"/>
    <col min="3841" max="3841" width="11.28515625" style="44" customWidth="1"/>
    <col min="3842" max="3842" width="67.7109375" style="44" customWidth="1"/>
    <col min="3843" max="3843" width="3.28515625" style="44" customWidth="1"/>
    <col min="3844" max="3856" width="10.7109375" style="44" customWidth="1"/>
    <col min="3857" max="3857" width="7.28515625" style="44" customWidth="1"/>
    <col min="3858" max="4096" width="9.140625" style="44"/>
    <col min="4097" max="4097" width="11.28515625" style="44" customWidth="1"/>
    <col min="4098" max="4098" width="67.7109375" style="44" customWidth="1"/>
    <col min="4099" max="4099" width="3.28515625" style="44" customWidth="1"/>
    <col min="4100" max="4112" width="10.7109375" style="44" customWidth="1"/>
    <col min="4113" max="4113" width="7.28515625" style="44" customWidth="1"/>
    <col min="4114" max="4352" width="9.140625" style="44"/>
    <col min="4353" max="4353" width="11.28515625" style="44" customWidth="1"/>
    <col min="4354" max="4354" width="67.7109375" style="44" customWidth="1"/>
    <col min="4355" max="4355" width="3.28515625" style="44" customWidth="1"/>
    <col min="4356" max="4368" width="10.7109375" style="44" customWidth="1"/>
    <col min="4369" max="4369" width="7.28515625" style="44" customWidth="1"/>
    <col min="4370" max="4608" width="9.140625" style="44"/>
    <col min="4609" max="4609" width="11.28515625" style="44" customWidth="1"/>
    <col min="4610" max="4610" width="67.7109375" style="44" customWidth="1"/>
    <col min="4611" max="4611" width="3.28515625" style="44" customWidth="1"/>
    <col min="4612" max="4624" width="10.7109375" style="44" customWidth="1"/>
    <col min="4625" max="4625" width="7.28515625" style="44" customWidth="1"/>
    <col min="4626" max="4864" width="9.140625" style="44"/>
    <col min="4865" max="4865" width="11.28515625" style="44" customWidth="1"/>
    <col min="4866" max="4866" width="67.7109375" style="44" customWidth="1"/>
    <col min="4867" max="4867" width="3.28515625" style="44" customWidth="1"/>
    <col min="4868" max="4880" width="10.7109375" style="44" customWidth="1"/>
    <col min="4881" max="4881" width="7.28515625" style="44" customWidth="1"/>
    <col min="4882" max="5120" width="9.140625" style="44"/>
    <col min="5121" max="5121" width="11.28515625" style="44" customWidth="1"/>
    <col min="5122" max="5122" width="67.7109375" style="44" customWidth="1"/>
    <col min="5123" max="5123" width="3.28515625" style="44" customWidth="1"/>
    <col min="5124" max="5136" width="10.7109375" style="44" customWidth="1"/>
    <col min="5137" max="5137" width="7.28515625" style="44" customWidth="1"/>
    <col min="5138" max="5376" width="9.140625" style="44"/>
    <col min="5377" max="5377" width="11.28515625" style="44" customWidth="1"/>
    <col min="5378" max="5378" width="67.7109375" style="44" customWidth="1"/>
    <col min="5379" max="5379" width="3.28515625" style="44" customWidth="1"/>
    <col min="5380" max="5392" width="10.7109375" style="44" customWidth="1"/>
    <col min="5393" max="5393" width="7.28515625" style="44" customWidth="1"/>
    <col min="5394" max="5632" width="9.140625" style="44"/>
    <col min="5633" max="5633" width="11.28515625" style="44" customWidth="1"/>
    <col min="5634" max="5634" width="67.7109375" style="44" customWidth="1"/>
    <col min="5635" max="5635" width="3.28515625" style="44" customWidth="1"/>
    <col min="5636" max="5648" width="10.7109375" style="44" customWidth="1"/>
    <col min="5649" max="5649" width="7.28515625" style="44" customWidth="1"/>
    <col min="5650" max="5888" width="9.140625" style="44"/>
    <col min="5889" max="5889" width="11.28515625" style="44" customWidth="1"/>
    <col min="5890" max="5890" width="67.7109375" style="44" customWidth="1"/>
    <col min="5891" max="5891" width="3.28515625" style="44" customWidth="1"/>
    <col min="5892" max="5904" width="10.7109375" style="44" customWidth="1"/>
    <col min="5905" max="5905" width="7.28515625" style="44" customWidth="1"/>
    <col min="5906" max="6144" width="9.140625" style="44"/>
    <col min="6145" max="6145" width="11.28515625" style="44" customWidth="1"/>
    <col min="6146" max="6146" width="67.7109375" style="44" customWidth="1"/>
    <col min="6147" max="6147" width="3.28515625" style="44" customWidth="1"/>
    <col min="6148" max="6160" width="10.7109375" style="44" customWidth="1"/>
    <col min="6161" max="6161" width="7.28515625" style="44" customWidth="1"/>
    <col min="6162" max="6400" width="9.140625" style="44"/>
    <col min="6401" max="6401" width="11.28515625" style="44" customWidth="1"/>
    <col min="6402" max="6402" width="67.7109375" style="44" customWidth="1"/>
    <col min="6403" max="6403" width="3.28515625" style="44" customWidth="1"/>
    <col min="6404" max="6416" width="10.7109375" style="44" customWidth="1"/>
    <col min="6417" max="6417" width="7.28515625" style="44" customWidth="1"/>
    <col min="6418" max="6656" width="9.140625" style="44"/>
    <col min="6657" max="6657" width="11.28515625" style="44" customWidth="1"/>
    <col min="6658" max="6658" width="67.7109375" style="44" customWidth="1"/>
    <col min="6659" max="6659" width="3.28515625" style="44" customWidth="1"/>
    <col min="6660" max="6672" width="10.7109375" style="44" customWidth="1"/>
    <col min="6673" max="6673" width="7.28515625" style="44" customWidth="1"/>
    <col min="6674" max="6912" width="9.140625" style="44"/>
    <col min="6913" max="6913" width="11.28515625" style="44" customWidth="1"/>
    <col min="6914" max="6914" width="67.7109375" style="44" customWidth="1"/>
    <col min="6915" max="6915" width="3.28515625" style="44" customWidth="1"/>
    <col min="6916" max="6928" width="10.7109375" style="44" customWidth="1"/>
    <col min="6929" max="6929" width="7.28515625" style="44" customWidth="1"/>
    <col min="6930" max="7168" width="9.140625" style="44"/>
    <col min="7169" max="7169" width="11.28515625" style="44" customWidth="1"/>
    <col min="7170" max="7170" width="67.7109375" style="44" customWidth="1"/>
    <col min="7171" max="7171" width="3.28515625" style="44" customWidth="1"/>
    <col min="7172" max="7184" width="10.7109375" style="44" customWidth="1"/>
    <col min="7185" max="7185" width="7.28515625" style="44" customWidth="1"/>
    <col min="7186" max="7424" width="9.140625" style="44"/>
    <col min="7425" max="7425" width="11.28515625" style="44" customWidth="1"/>
    <col min="7426" max="7426" width="67.7109375" style="44" customWidth="1"/>
    <col min="7427" max="7427" width="3.28515625" style="44" customWidth="1"/>
    <col min="7428" max="7440" width="10.7109375" style="44" customWidth="1"/>
    <col min="7441" max="7441" width="7.28515625" style="44" customWidth="1"/>
    <col min="7442" max="7680" width="9.140625" style="44"/>
    <col min="7681" max="7681" width="11.28515625" style="44" customWidth="1"/>
    <col min="7682" max="7682" width="67.7109375" style="44" customWidth="1"/>
    <col min="7683" max="7683" width="3.28515625" style="44" customWidth="1"/>
    <col min="7684" max="7696" width="10.7109375" style="44" customWidth="1"/>
    <col min="7697" max="7697" width="7.28515625" style="44" customWidth="1"/>
    <col min="7698" max="7936" width="9.140625" style="44"/>
    <col min="7937" max="7937" width="11.28515625" style="44" customWidth="1"/>
    <col min="7938" max="7938" width="67.7109375" style="44" customWidth="1"/>
    <col min="7939" max="7939" width="3.28515625" style="44" customWidth="1"/>
    <col min="7940" max="7952" width="10.7109375" style="44" customWidth="1"/>
    <col min="7953" max="7953" width="7.28515625" style="44" customWidth="1"/>
    <col min="7954" max="8192" width="9.140625" style="44"/>
    <col min="8193" max="8193" width="11.28515625" style="44" customWidth="1"/>
    <col min="8194" max="8194" width="67.7109375" style="44" customWidth="1"/>
    <col min="8195" max="8195" width="3.28515625" style="44" customWidth="1"/>
    <col min="8196" max="8208" width="10.7109375" style="44" customWidth="1"/>
    <col min="8209" max="8209" width="7.28515625" style="44" customWidth="1"/>
    <col min="8210" max="8448" width="9.140625" style="44"/>
    <col min="8449" max="8449" width="11.28515625" style="44" customWidth="1"/>
    <col min="8450" max="8450" width="67.7109375" style="44" customWidth="1"/>
    <col min="8451" max="8451" width="3.28515625" style="44" customWidth="1"/>
    <col min="8452" max="8464" width="10.7109375" style="44" customWidth="1"/>
    <col min="8465" max="8465" width="7.28515625" style="44" customWidth="1"/>
    <col min="8466" max="8704" width="9.140625" style="44"/>
    <col min="8705" max="8705" width="11.28515625" style="44" customWidth="1"/>
    <col min="8706" max="8706" width="67.7109375" style="44" customWidth="1"/>
    <col min="8707" max="8707" width="3.28515625" style="44" customWidth="1"/>
    <col min="8708" max="8720" width="10.7109375" style="44" customWidth="1"/>
    <col min="8721" max="8721" width="7.28515625" style="44" customWidth="1"/>
    <col min="8722" max="8960" width="9.140625" style="44"/>
    <col min="8961" max="8961" width="11.28515625" style="44" customWidth="1"/>
    <col min="8962" max="8962" width="67.7109375" style="44" customWidth="1"/>
    <col min="8963" max="8963" width="3.28515625" style="44" customWidth="1"/>
    <col min="8964" max="8976" width="10.7109375" style="44" customWidth="1"/>
    <col min="8977" max="8977" width="7.28515625" style="44" customWidth="1"/>
    <col min="8978" max="9216" width="9.140625" style="44"/>
    <col min="9217" max="9217" width="11.28515625" style="44" customWidth="1"/>
    <col min="9218" max="9218" width="67.7109375" style="44" customWidth="1"/>
    <col min="9219" max="9219" width="3.28515625" style="44" customWidth="1"/>
    <col min="9220" max="9232" width="10.7109375" style="44" customWidth="1"/>
    <col min="9233" max="9233" width="7.28515625" style="44" customWidth="1"/>
    <col min="9234" max="9472" width="9.140625" style="44"/>
    <col min="9473" max="9473" width="11.28515625" style="44" customWidth="1"/>
    <col min="9474" max="9474" width="67.7109375" style="44" customWidth="1"/>
    <col min="9475" max="9475" width="3.28515625" style="44" customWidth="1"/>
    <col min="9476" max="9488" width="10.7109375" style="44" customWidth="1"/>
    <col min="9489" max="9489" width="7.28515625" style="44" customWidth="1"/>
    <col min="9490" max="9728" width="9.140625" style="44"/>
    <col min="9729" max="9729" width="11.28515625" style="44" customWidth="1"/>
    <col min="9730" max="9730" width="67.7109375" style="44" customWidth="1"/>
    <col min="9731" max="9731" width="3.28515625" style="44" customWidth="1"/>
    <col min="9732" max="9744" width="10.7109375" style="44" customWidth="1"/>
    <col min="9745" max="9745" width="7.28515625" style="44" customWidth="1"/>
    <col min="9746" max="9984" width="9.140625" style="44"/>
    <col min="9985" max="9985" width="11.28515625" style="44" customWidth="1"/>
    <col min="9986" max="9986" width="67.7109375" style="44" customWidth="1"/>
    <col min="9987" max="9987" width="3.28515625" style="44" customWidth="1"/>
    <col min="9988" max="10000" width="10.7109375" style="44" customWidth="1"/>
    <col min="10001" max="10001" width="7.28515625" style="44" customWidth="1"/>
    <col min="10002" max="10240" width="9.140625" style="44"/>
    <col min="10241" max="10241" width="11.28515625" style="44" customWidth="1"/>
    <col min="10242" max="10242" width="67.7109375" style="44" customWidth="1"/>
    <col min="10243" max="10243" width="3.28515625" style="44" customWidth="1"/>
    <col min="10244" max="10256" width="10.7109375" style="44" customWidth="1"/>
    <col min="10257" max="10257" width="7.28515625" style="44" customWidth="1"/>
    <col min="10258" max="10496" width="9.140625" style="44"/>
    <col min="10497" max="10497" width="11.28515625" style="44" customWidth="1"/>
    <col min="10498" max="10498" width="67.7109375" style="44" customWidth="1"/>
    <col min="10499" max="10499" width="3.28515625" style="44" customWidth="1"/>
    <col min="10500" max="10512" width="10.7109375" style="44" customWidth="1"/>
    <col min="10513" max="10513" width="7.28515625" style="44" customWidth="1"/>
    <col min="10514" max="10752" width="9.140625" style="44"/>
    <col min="10753" max="10753" width="11.28515625" style="44" customWidth="1"/>
    <col min="10754" max="10754" width="67.7109375" style="44" customWidth="1"/>
    <col min="10755" max="10755" width="3.28515625" style="44" customWidth="1"/>
    <col min="10756" max="10768" width="10.7109375" style="44" customWidth="1"/>
    <col min="10769" max="10769" width="7.28515625" style="44" customWidth="1"/>
    <col min="10770" max="11008" width="9.140625" style="44"/>
    <col min="11009" max="11009" width="11.28515625" style="44" customWidth="1"/>
    <col min="11010" max="11010" width="67.7109375" style="44" customWidth="1"/>
    <col min="11011" max="11011" width="3.28515625" style="44" customWidth="1"/>
    <col min="11012" max="11024" width="10.7109375" style="44" customWidth="1"/>
    <col min="11025" max="11025" width="7.28515625" style="44" customWidth="1"/>
    <col min="11026" max="11264" width="9.140625" style="44"/>
    <col min="11265" max="11265" width="11.28515625" style="44" customWidth="1"/>
    <col min="11266" max="11266" width="67.7109375" style="44" customWidth="1"/>
    <col min="11267" max="11267" width="3.28515625" style="44" customWidth="1"/>
    <col min="11268" max="11280" width="10.7109375" style="44" customWidth="1"/>
    <col min="11281" max="11281" width="7.28515625" style="44" customWidth="1"/>
    <col min="11282" max="11520" width="9.140625" style="44"/>
    <col min="11521" max="11521" width="11.28515625" style="44" customWidth="1"/>
    <col min="11522" max="11522" width="67.7109375" style="44" customWidth="1"/>
    <col min="11523" max="11523" width="3.28515625" style="44" customWidth="1"/>
    <col min="11524" max="11536" width="10.7109375" style="44" customWidth="1"/>
    <col min="11537" max="11537" width="7.28515625" style="44" customWidth="1"/>
    <col min="11538" max="11776" width="9.140625" style="44"/>
    <col min="11777" max="11777" width="11.28515625" style="44" customWidth="1"/>
    <col min="11778" max="11778" width="67.7109375" style="44" customWidth="1"/>
    <col min="11779" max="11779" width="3.28515625" style="44" customWidth="1"/>
    <col min="11780" max="11792" width="10.7109375" style="44" customWidth="1"/>
    <col min="11793" max="11793" width="7.28515625" style="44" customWidth="1"/>
    <col min="11794" max="12032" width="9.140625" style="44"/>
    <col min="12033" max="12033" width="11.28515625" style="44" customWidth="1"/>
    <col min="12034" max="12034" width="67.7109375" style="44" customWidth="1"/>
    <col min="12035" max="12035" width="3.28515625" style="44" customWidth="1"/>
    <col min="12036" max="12048" width="10.7109375" style="44" customWidth="1"/>
    <col min="12049" max="12049" width="7.28515625" style="44" customWidth="1"/>
    <col min="12050" max="12288" width="9.140625" style="44"/>
    <col min="12289" max="12289" width="11.28515625" style="44" customWidth="1"/>
    <col min="12290" max="12290" width="67.7109375" style="44" customWidth="1"/>
    <col min="12291" max="12291" width="3.28515625" style="44" customWidth="1"/>
    <col min="12292" max="12304" width="10.7109375" style="44" customWidth="1"/>
    <col min="12305" max="12305" width="7.28515625" style="44" customWidth="1"/>
    <col min="12306" max="12544" width="9.140625" style="44"/>
    <col min="12545" max="12545" width="11.28515625" style="44" customWidth="1"/>
    <col min="12546" max="12546" width="67.7109375" style="44" customWidth="1"/>
    <col min="12547" max="12547" width="3.28515625" style="44" customWidth="1"/>
    <col min="12548" max="12560" width="10.7109375" style="44" customWidth="1"/>
    <col min="12561" max="12561" width="7.28515625" style="44" customWidth="1"/>
    <col min="12562" max="12800" width="9.140625" style="44"/>
    <col min="12801" max="12801" width="11.28515625" style="44" customWidth="1"/>
    <col min="12802" max="12802" width="67.7109375" style="44" customWidth="1"/>
    <col min="12803" max="12803" width="3.28515625" style="44" customWidth="1"/>
    <col min="12804" max="12816" width="10.7109375" style="44" customWidth="1"/>
    <col min="12817" max="12817" width="7.28515625" style="44" customWidth="1"/>
    <col min="12818" max="13056" width="9.140625" style="44"/>
    <col min="13057" max="13057" width="11.28515625" style="44" customWidth="1"/>
    <col min="13058" max="13058" width="67.7109375" style="44" customWidth="1"/>
    <col min="13059" max="13059" width="3.28515625" style="44" customWidth="1"/>
    <col min="13060" max="13072" width="10.7109375" style="44" customWidth="1"/>
    <col min="13073" max="13073" width="7.28515625" style="44" customWidth="1"/>
    <col min="13074" max="13312" width="9.140625" style="44"/>
    <col min="13313" max="13313" width="11.28515625" style="44" customWidth="1"/>
    <col min="13314" max="13314" width="67.7109375" style="44" customWidth="1"/>
    <col min="13315" max="13315" width="3.28515625" style="44" customWidth="1"/>
    <col min="13316" max="13328" width="10.7109375" style="44" customWidth="1"/>
    <col min="13329" max="13329" width="7.28515625" style="44" customWidth="1"/>
    <col min="13330" max="13568" width="9.140625" style="44"/>
    <col min="13569" max="13569" width="11.28515625" style="44" customWidth="1"/>
    <col min="13570" max="13570" width="67.7109375" style="44" customWidth="1"/>
    <col min="13571" max="13571" width="3.28515625" style="44" customWidth="1"/>
    <col min="13572" max="13584" width="10.7109375" style="44" customWidth="1"/>
    <col min="13585" max="13585" width="7.28515625" style="44" customWidth="1"/>
    <col min="13586" max="13824" width="9.140625" style="44"/>
    <col min="13825" max="13825" width="11.28515625" style="44" customWidth="1"/>
    <col min="13826" max="13826" width="67.7109375" style="44" customWidth="1"/>
    <col min="13827" max="13827" width="3.28515625" style="44" customWidth="1"/>
    <col min="13828" max="13840" width="10.7109375" style="44" customWidth="1"/>
    <col min="13841" max="13841" width="7.28515625" style="44" customWidth="1"/>
    <col min="13842" max="14080" width="9.140625" style="44"/>
    <col min="14081" max="14081" width="11.28515625" style="44" customWidth="1"/>
    <col min="14082" max="14082" width="67.7109375" style="44" customWidth="1"/>
    <col min="14083" max="14083" width="3.28515625" style="44" customWidth="1"/>
    <col min="14084" max="14096" width="10.7109375" style="44" customWidth="1"/>
    <col min="14097" max="14097" width="7.28515625" style="44" customWidth="1"/>
    <col min="14098" max="14336" width="9.140625" style="44"/>
    <col min="14337" max="14337" width="11.28515625" style="44" customWidth="1"/>
    <col min="14338" max="14338" width="67.7109375" style="44" customWidth="1"/>
    <col min="14339" max="14339" width="3.28515625" style="44" customWidth="1"/>
    <col min="14340" max="14352" width="10.7109375" style="44" customWidth="1"/>
    <col min="14353" max="14353" width="7.28515625" style="44" customWidth="1"/>
    <col min="14354" max="14592" width="9.140625" style="44"/>
    <col min="14593" max="14593" width="11.28515625" style="44" customWidth="1"/>
    <col min="14594" max="14594" width="67.7109375" style="44" customWidth="1"/>
    <col min="14595" max="14595" width="3.28515625" style="44" customWidth="1"/>
    <col min="14596" max="14608" width="10.7109375" style="44" customWidth="1"/>
    <col min="14609" max="14609" width="7.28515625" style="44" customWidth="1"/>
    <col min="14610" max="14848" width="9.140625" style="44"/>
    <col min="14849" max="14849" width="11.28515625" style="44" customWidth="1"/>
    <col min="14850" max="14850" width="67.7109375" style="44" customWidth="1"/>
    <col min="14851" max="14851" width="3.28515625" style="44" customWidth="1"/>
    <col min="14852" max="14864" width="10.7109375" style="44" customWidth="1"/>
    <col min="14865" max="14865" width="7.28515625" style="44" customWidth="1"/>
    <col min="14866" max="15104" width="9.140625" style="44"/>
    <col min="15105" max="15105" width="11.28515625" style="44" customWidth="1"/>
    <col min="15106" max="15106" width="67.7109375" style="44" customWidth="1"/>
    <col min="15107" max="15107" width="3.28515625" style="44" customWidth="1"/>
    <col min="15108" max="15120" width="10.7109375" style="44" customWidth="1"/>
    <col min="15121" max="15121" width="7.28515625" style="44" customWidth="1"/>
    <col min="15122" max="15360" width="9.140625" style="44"/>
    <col min="15361" max="15361" width="11.28515625" style="44" customWidth="1"/>
    <col min="15362" max="15362" width="67.7109375" style="44" customWidth="1"/>
    <col min="15363" max="15363" width="3.28515625" style="44" customWidth="1"/>
    <col min="15364" max="15376" width="10.7109375" style="44" customWidth="1"/>
    <col min="15377" max="15377" width="7.28515625" style="44" customWidth="1"/>
    <col min="15378" max="15616" width="9.140625" style="44"/>
    <col min="15617" max="15617" width="11.28515625" style="44" customWidth="1"/>
    <col min="15618" max="15618" width="67.7109375" style="44" customWidth="1"/>
    <col min="15619" max="15619" width="3.28515625" style="44" customWidth="1"/>
    <col min="15620" max="15632" width="10.7109375" style="44" customWidth="1"/>
    <col min="15633" max="15633" width="7.28515625" style="44" customWidth="1"/>
    <col min="15634" max="15872" width="9.140625" style="44"/>
    <col min="15873" max="15873" width="11.28515625" style="44" customWidth="1"/>
    <col min="15874" max="15874" width="67.7109375" style="44" customWidth="1"/>
    <col min="15875" max="15875" width="3.28515625" style="44" customWidth="1"/>
    <col min="15876" max="15888" width="10.7109375" style="44" customWidth="1"/>
    <col min="15889" max="15889" width="7.28515625" style="44" customWidth="1"/>
    <col min="15890" max="16128" width="9.140625" style="44"/>
    <col min="16129" max="16129" width="11.28515625" style="44" customWidth="1"/>
    <col min="16130" max="16130" width="67.7109375" style="44" customWidth="1"/>
    <col min="16131" max="16131" width="3.28515625" style="44" customWidth="1"/>
    <col min="16132" max="16144" width="10.7109375" style="44" customWidth="1"/>
    <col min="16145" max="16145" width="7.28515625" style="44" customWidth="1"/>
    <col min="16146" max="16384" width="9.140625" style="44"/>
  </cols>
  <sheetData>
    <row r="1" spans="1:21" ht="40.5" x14ac:dyDescent="0.3">
      <c r="A1" s="60"/>
      <c r="B1" s="61" t="s">
        <v>104</v>
      </c>
      <c r="C1" s="62" t="s">
        <v>105</v>
      </c>
      <c r="D1" s="62"/>
      <c r="E1" s="63"/>
      <c r="F1" s="64"/>
      <c r="G1" s="65" t="s">
        <v>11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21" x14ac:dyDescent="0.2">
      <c r="A2" s="60"/>
      <c r="B2" s="68" t="s">
        <v>3</v>
      </c>
      <c r="C2" s="69" t="s">
        <v>241</v>
      </c>
      <c r="D2" s="70"/>
      <c r="E2" s="70"/>
      <c r="F2" s="71" t="s">
        <v>4</v>
      </c>
      <c r="G2" s="72">
        <v>17</v>
      </c>
      <c r="H2" s="73" t="s">
        <v>106</v>
      </c>
      <c r="I2" s="74"/>
      <c r="J2" s="73" t="s">
        <v>107</v>
      </c>
      <c r="K2" s="74"/>
      <c r="L2" s="73" t="s">
        <v>108</v>
      </c>
      <c r="M2" s="75"/>
      <c r="N2" s="76" t="s">
        <v>109</v>
      </c>
      <c r="O2" s="77"/>
      <c r="P2" s="77"/>
      <c r="Q2" s="78">
        <v>75000</v>
      </c>
      <c r="R2" s="79">
        <f>IF(Q4=0,0,Q2/Q4)</f>
        <v>0.76661562710180442</v>
      </c>
    </row>
    <row r="3" spans="1:21" ht="15" customHeight="1" thickBot="1" x14ac:dyDescent="0.25">
      <c r="A3" s="60"/>
      <c r="B3" s="80" t="s">
        <v>5</v>
      </c>
      <c r="C3" s="81" t="s">
        <v>242</v>
      </c>
      <c r="D3" s="82"/>
      <c r="E3" s="83"/>
      <c r="F3" s="84" t="s">
        <v>6</v>
      </c>
      <c r="G3" s="85">
        <v>1</v>
      </c>
      <c r="H3" s="86" t="s">
        <v>110</v>
      </c>
      <c r="I3" s="87">
        <f ca="1">TODAY()</f>
        <v>43987</v>
      </c>
      <c r="J3" s="86" t="s">
        <v>111</v>
      </c>
      <c r="K3" s="88">
        <v>10</v>
      </c>
      <c r="L3" s="86" t="s">
        <v>110</v>
      </c>
      <c r="M3" s="89">
        <f ca="1">I3+K3+10</f>
        <v>44007</v>
      </c>
      <c r="N3" s="90" t="s">
        <v>112</v>
      </c>
      <c r="O3" s="91"/>
      <c r="P3" s="92"/>
      <c r="Q3" s="93">
        <f>97832.6-Q2</f>
        <v>22832.600000000006</v>
      </c>
      <c r="R3" s="94">
        <f>IF(Q3=0,0,1-R2)</f>
        <v>0.23338437289819558</v>
      </c>
    </row>
    <row r="4" spans="1:21" ht="18.75" thickBot="1" x14ac:dyDescent="0.3">
      <c r="A4" s="60"/>
      <c r="B4" s="95" t="s">
        <v>113</v>
      </c>
      <c r="C4" s="96">
        <v>195.91</v>
      </c>
      <c r="D4" s="97"/>
      <c r="E4" s="98" t="s">
        <v>114</v>
      </c>
      <c r="F4" s="99"/>
      <c r="G4" s="99"/>
      <c r="H4" s="99"/>
      <c r="I4" s="99"/>
      <c r="J4" s="99"/>
      <c r="K4" s="99"/>
      <c r="L4" s="99"/>
      <c r="M4" s="99"/>
      <c r="N4" s="100" t="s">
        <v>115</v>
      </c>
      <c r="O4" s="101"/>
      <c r="P4" s="101"/>
      <c r="Q4" s="102">
        <f>SUM(Q2:Q3)</f>
        <v>97832.6</v>
      </c>
      <c r="R4" s="103">
        <f>SUM(R2:R3)</f>
        <v>1</v>
      </c>
      <c r="U4" s="44" t="s">
        <v>116</v>
      </c>
    </row>
    <row r="5" spans="1:21" ht="12.75" customHeight="1" thickBot="1" x14ac:dyDescent="0.25">
      <c r="A5" s="60"/>
      <c r="B5" s="104" t="s">
        <v>117</v>
      </c>
      <c r="C5" s="105" t="s">
        <v>118</v>
      </c>
      <c r="D5" s="106"/>
      <c r="E5" s="107" t="s">
        <v>101</v>
      </c>
      <c r="F5" s="108" t="s">
        <v>119</v>
      </c>
      <c r="G5" s="109"/>
      <c r="H5" s="109"/>
      <c r="I5" s="109"/>
      <c r="J5" s="109"/>
      <c r="K5" s="109"/>
      <c r="L5" s="109"/>
      <c r="M5" s="110"/>
      <c r="N5" s="111"/>
      <c r="O5" s="112"/>
      <c r="P5" s="113"/>
      <c r="Q5" s="114" t="s">
        <v>120</v>
      </c>
      <c r="R5" s="115" t="s">
        <v>121</v>
      </c>
      <c r="U5" s="116" t="str">
        <f>IF(Q4=Q61,"OK","erro")</f>
        <v>OK</v>
      </c>
    </row>
    <row r="6" spans="1:21" ht="13.5" thickBot="1" x14ac:dyDescent="0.25">
      <c r="A6" s="60"/>
      <c r="B6" s="117" t="s">
        <v>122</v>
      </c>
      <c r="C6" s="41"/>
      <c r="D6" s="118"/>
      <c r="E6" s="119">
        <v>3</v>
      </c>
      <c r="F6" s="120">
        <f>IF(E6=0,0,1)</f>
        <v>1</v>
      </c>
      <c r="G6" s="120">
        <f>IF($E$6&lt;2,0,2)</f>
        <v>2</v>
      </c>
      <c r="H6" s="120">
        <f>IF($E$6&lt;3,0,3)</f>
        <v>3</v>
      </c>
      <c r="I6" s="120">
        <f>IF($E$6&lt;4,0,4)</f>
        <v>0</v>
      </c>
      <c r="J6" s="120">
        <f>IF($E$6&lt;5,0,5)</f>
        <v>0</v>
      </c>
      <c r="K6" s="120">
        <f>IF($E$6&lt;6,0,6)</f>
        <v>0</v>
      </c>
      <c r="L6" s="120">
        <f>IF($E$6&lt;7,0,7)</f>
        <v>0</v>
      </c>
      <c r="M6" s="120">
        <f>IF($E$6&lt;8,0,8)</f>
        <v>0</v>
      </c>
      <c r="N6" s="120">
        <f>IF($E$6&lt;11,0,11)</f>
        <v>0</v>
      </c>
      <c r="O6" s="121">
        <f>IF($E$6&lt;12,0,12)</f>
        <v>0</v>
      </c>
      <c r="P6" s="122"/>
      <c r="Q6" s="123" t="s">
        <v>123</v>
      </c>
      <c r="R6" s="124" t="s">
        <v>120</v>
      </c>
    </row>
    <row r="7" spans="1:21" ht="14.25" thickTop="1" thickBot="1" x14ac:dyDescent="0.25">
      <c r="A7" s="60"/>
      <c r="B7" s="117"/>
      <c r="C7" s="41" t="s">
        <v>124</v>
      </c>
      <c r="D7" s="118"/>
      <c r="E7" s="42"/>
      <c r="F7" s="125">
        <v>44002</v>
      </c>
      <c r="G7" s="125">
        <f>IF(G6=0,0,F8+1)</f>
        <v>44095</v>
      </c>
      <c r="H7" s="125">
        <f>IF(H6=0,0,G8+1)</f>
        <v>44126</v>
      </c>
      <c r="I7" s="125">
        <f>IF(I6=0,0,H8+1)</f>
        <v>0</v>
      </c>
      <c r="J7" s="125">
        <f>IF(J6=0,0,I8+1)</f>
        <v>0</v>
      </c>
      <c r="K7" s="125">
        <f t="shared" ref="K7:O7" si="0">IF(K6=0,0,J8+1)</f>
        <v>0</v>
      </c>
      <c r="L7" s="125">
        <f t="shared" si="0"/>
        <v>0</v>
      </c>
      <c r="M7" s="125">
        <f t="shared" si="0"/>
        <v>0</v>
      </c>
      <c r="N7" s="125">
        <f>IF(N6=0,0,#REF!+1)</f>
        <v>0</v>
      </c>
      <c r="O7" s="126">
        <f t="shared" si="0"/>
        <v>0</v>
      </c>
      <c r="P7" s="127"/>
      <c r="Q7" s="123"/>
      <c r="R7" s="124"/>
    </row>
    <row r="8" spans="1:21" ht="14.25" thickTop="1" thickBot="1" x14ac:dyDescent="0.25">
      <c r="A8" s="60"/>
      <c r="B8" s="117"/>
      <c r="C8" s="41" t="s">
        <v>125</v>
      </c>
      <c r="D8" s="118"/>
      <c r="E8" s="42"/>
      <c r="F8" s="125">
        <v>44094</v>
      </c>
      <c r="G8" s="125">
        <f t="shared" ref="G8:I8" si="1">IF(G6=0,0,G7+30)</f>
        <v>44125</v>
      </c>
      <c r="H8" s="125">
        <f t="shared" si="1"/>
        <v>44156</v>
      </c>
      <c r="I8" s="125">
        <f t="shared" si="1"/>
        <v>0</v>
      </c>
      <c r="J8" s="125">
        <f>IF(J6=0,0,J7+30)</f>
        <v>0</v>
      </c>
      <c r="K8" s="125">
        <f t="shared" ref="K8:O8" si="2">IF(K6=0,0,K7+30)</f>
        <v>0</v>
      </c>
      <c r="L8" s="125">
        <f t="shared" si="2"/>
        <v>0</v>
      </c>
      <c r="M8" s="125">
        <f t="shared" si="2"/>
        <v>0</v>
      </c>
      <c r="N8" s="125">
        <f t="shared" si="2"/>
        <v>0</v>
      </c>
      <c r="O8" s="126">
        <f t="shared" si="2"/>
        <v>0</v>
      </c>
      <c r="P8" s="127"/>
      <c r="Q8" s="123"/>
      <c r="R8" s="124"/>
    </row>
    <row r="9" spans="1:21" ht="14.25" thickTop="1" thickBot="1" x14ac:dyDescent="0.25">
      <c r="A9" s="128" t="str">
        <f>CONCATENATE($E$6,"|",B9)</f>
        <v>3|1</v>
      </c>
      <c r="B9" s="129">
        <v>1</v>
      </c>
      <c r="C9" s="337" t="s">
        <v>20</v>
      </c>
      <c r="D9" s="337" t="s">
        <v>20</v>
      </c>
      <c r="E9" s="48">
        <v>1</v>
      </c>
      <c r="F9" s="49">
        <v>50</v>
      </c>
      <c r="G9" s="49">
        <v>50</v>
      </c>
      <c r="H9" s="49"/>
      <c r="I9" s="49">
        <f>IF(I$6=0,0,VLOOKUP($A9,base!$A:$P,I$6+4,FALSE))</f>
        <v>0</v>
      </c>
      <c r="J9" s="49">
        <f>IF(J$6=0,0,VLOOKUP($A9,base!$A:$P,J$6+4,FALSE))</f>
        <v>0</v>
      </c>
      <c r="K9" s="49">
        <f>IF(K$6=0,0,VLOOKUP($A9,base!$A:$P,K$6+4,FALSE))</f>
        <v>0</v>
      </c>
      <c r="L9" s="49">
        <f>IF(L$6=0,0,VLOOKUP($A9,base!$A:$P,L$6+4,FALSE))</f>
        <v>0</v>
      </c>
      <c r="M9" s="49">
        <f>IF(M$6=0,0,VLOOKUP($A9,base!$A:$P,M$6+4,FALSE))</f>
        <v>0</v>
      </c>
      <c r="N9" s="49">
        <f>IF(N$6=0,0,VLOOKUP($A9,base!$A:$P,N$6+4,FALSE))</f>
        <v>0</v>
      </c>
      <c r="O9" s="131">
        <f>IF(O$6=0,0,VLOOKUP($A9,base!$A:$P,O$6+4,FALSE))</f>
        <v>0</v>
      </c>
      <c r="P9" s="132"/>
      <c r="Q9" s="133">
        <f>[1]orçamento!$P$16</f>
        <v>21570.52</v>
      </c>
      <c r="R9" s="134">
        <f t="shared" ref="R9:R27" si="3">IF($Q$29=0,0,(Q9/$Q$29)*100)</f>
        <v>22.04839695561602</v>
      </c>
      <c r="U9" s="135">
        <f>SUM(F9:O9)</f>
        <v>100</v>
      </c>
    </row>
    <row r="10" spans="1:21" ht="13.5" thickBot="1" x14ac:dyDescent="0.25">
      <c r="A10" s="128" t="str">
        <f t="shared" ref="A10" si="4">CONCATENATE($E$6,"|",B10)</f>
        <v>3|2</v>
      </c>
      <c r="B10" s="136" t="s">
        <v>21</v>
      </c>
      <c r="C10" s="337" t="s">
        <v>22</v>
      </c>
      <c r="D10" s="47"/>
      <c r="E10" s="48">
        <v>2</v>
      </c>
      <c r="F10" s="49">
        <v>100</v>
      </c>
      <c r="G10" s="49"/>
      <c r="H10" s="49"/>
      <c r="I10" s="49">
        <f>IF(I$6=0,0,VLOOKUP($A10,base!$A:$P,I$6+4,FALSE))</f>
        <v>0</v>
      </c>
      <c r="J10" s="49">
        <f>IF(J$6=0,0,VLOOKUP($A10,base!$A:$P,J$6+4,FALSE))</f>
        <v>0</v>
      </c>
      <c r="K10" s="49">
        <f>IF(K$6=0,0,VLOOKUP($A10,base!$A:$P,K$6+4,FALSE))</f>
        <v>0</v>
      </c>
      <c r="L10" s="49">
        <f>IF(L$6=0,0,VLOOKUP($A10,base!$A:$P,L$6+4,FALSE))</f>
        <v>0</v>
      </c>
      <c r="M10" s="49">
        <f>IF(M$6=0,0,VLOOKUP($A10,base!$A:$P,M$6+4,FALSE))</f>
        <v>0</v>
      </c>
      <c r="N10" s="49">
        <f>IF(N$6=0,0,VLOOKUP($A10,base!$A:$P,N$6+4,FALSE))</f>
        <v>0</v>
      </c>
      <c r="O10" s="131">
        <f>IF(O$6=0,0,VLOOKUP($A10,base!$A:$P,O$6+4,FALSE))</f>
        <v>0</v>
      </c>
      <c r="P10" s="132"/>
      <c r="Q10" s="133">
        <f>[1]orçamento!$P$173</f>
        <v>380.27</v>
      </c>
      <c r="R10" s="134">
        <f t="shared" si="3"/>
        <v>0.38869456602400426</v>
      </c>
      <c r="U10" s="135">
        <f>SUM(F10:O10)</f>
        <v>100</v>
      </c>
    </row>
    <row r="11" spans="1:21" ht="13.5" thickBot="1" x14ac:dyDescent="0.25">
      <c r="A11" s="128"/>
      <c r="B11" s="136"/>
      <c r="C11" s="337" t="s">
        <v>25</v>
      </c>
      <c r="D11" s="47"/>
      <c r="E11" s="48"/>
      <c r="F11" s="49">
        <v>100</v>
      </c>
      <c r="G11" s="49"/>
      <c r="H11" s="49"/>
      <c r="I11" s="49"/>
      <c r="J11" s="49"/>
      <c r="K11" s="49"/>
      <c r="L11" s="49"/>
      <c r="M11" s="49"/>
      <c r="N11" s="49"/>
      <c r="O11" s="131"/>
      <c r="P11" s="132"/>
      <c r="Q11" s="133">
        <f>[1]orçamento!$P$1135</f>
        <v>6989.41</v>
      </c>
      <c r="R11" s="134">
        <f t="shared" si="3"/>
        <v>7.1442545736288308</v>
      </c>
      <c r="U11" s="135"/>
    </row>
    <row r="12" spans="1:21" ht="13.5" thickBot="1" x14ac:dyDescent="0.25">
      <c r="A12" s="128"/>
      <c r="B12" s="136"/>
      <c r="C12" s="337" t="s">
        <v>27</v>
      </c>
      <c r="D12" s="47"/>
      <c r="E12" s="48"/>
      <c r="F12" s="49">
        <v>100</v>
      </c>
      <c r="G12" s="49"/>
      <c r="H12" s="49"/>
      <c r="I12" s="49"/>
      <c r="J12" s="49"/>
      <c r="K12" s="49"/>
      <c r="L12" s="49"/>
      <c r="M12" s="49"/>
      <c r="N12" s="49"/>
      <c r="O12" s="131"/>
      <c r="P12" s="132"/>
      <c r="Q12" s="133">
        <f>[1]orçamento!$P$1766</f>
        <v>6513.93</v>
      </c>
      <c r="R12" s="134">
        <f t="shared" si="3"/>
        <v>6.6582407091296769</v>
      </c>
      <c r="U12" s="135"/>
    </row>
    <row r="13" spans="1:21" ht="13.5" thickBot="1" x14ac:dyDescent="0.25">
      <c r="A13" s="128"/>
      <c r="B13" s="136"/>
      <c r="C13" s="337" t="s">
        <v>35</v>
      </c>
      <c r="D13" s="47"/>
      <c r="E13" s="48"/>
      <c r="F13" s="49"/>
      <c r="G13" s="49">
        <v>100</v>
      </c>
      <c r="H13" s="49"/>
      <c r="I13" s="49"/>
      <c r="J13" s="49"/>
      <c r="K13" s="49"/>
      <c r="L13" s="49"/>
      <c r="M13" s="49"/>
      <c r="N13" s="49"/>
      <c r="O13" s="131"/>
      <c r="P13" s="132"/>
      <c r="Q13" s="133">
        <f>[1]orçamento!$P$5220</f>
        <v>3344.09</v>
      </c>
      <c r="R13" s="134">
        <f t="shared" si="3"/>
        <v>3.418175536579831</v>
      </c>
      <c r="U13" s="135"/>
    </row>
    <row r="14" spans="1:21" ht="13.5" thickBot="1" x14ac:dyDescent="0.25">
      <c r="A14" s="128"/>
      <c r="B14" s="136"/>
      <c r="C14" s="337" t="s">
        <v>37</v>
      </c>
      <c r="D14" s="47"/>
      <c r="E14" s="48"/>
      <c r="F14" s="49"/>
      <c r="G14" s="49">
        <v>100</v>
      </c>
      <c r="H14" s="49"/>
      <c r="I14" s="49"/>
      <c r="J14" s="49"/>
      <c r="K14" s="49"/>
      <c r="L14" s="49"/>
      <c r="M14" s="49"/>
      <c r="N14" s="49"/>
      <c r="O14" s="131"/>
      <c r="P14" s="132"/>
      <c r="Q14" s="133">
        <f>[1]orçamento!$P$6041</f>
        <v>4409.38</v>
      </c>
      <c r="R14" s="134">
        <f t="shared" si="3"/>
        <v>4.5070661517735395</v>
      </c>
      <c r="U14" s="135"/>
    </row>
    <row r="15" spans="1:21" ht="13.5" thickBot="1" x14ac:dyDescent="0.25">
      <c r="A15" s="128"/>
      <c r="B15" s="136"/>
      <c r="C15" s="337" t="s">
        <v>40</v>
      </c>
      <c r="D15" s="47"/>
      <c r="E15" s="48"/>
      <c r="F15" s="49"/>
      <c r="G15" s="49"/>
      <c r="H15" s="49">
        <v>100</v>
      </c>
      <c r="I15" s="49"/>
      <c r="J15" s="49"/>
      <c r="K15" s="49"/>
      <c r="L15" s="49"/>
      <c r="M15" s="49"/>
      <c r="N15" s="49"/>
      <c r="O15" s="131"/>
      <c r="P15" s="132"/>
      <c r="Q15" s="133">
        <f>[1]orçamento!$P$6234</f>
        <v>54625</v>
      </c>
      <c r="R15" s="134">
        <f t="shared" si="3"/>
        <v>55.835171507248091</v>
      </c>
      <c r="U15" s="135"/>
    </row>
    <row r="16" spans="1:21" x14ac:dyDescent="0.2">
      <c r="A16" s="128"/>
      <c r="B16" s="136"/>
      <c r="C16" s="130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131"/>
      <c r="P16" s="132"/>
      <c r="Q16" s="133"/>
      <c r="R16" s="134"/>
      <c r="U16" s="135"/>
    </row>
    <row r="17" spans="1:21" x14ac:dyDescent="0.2">
      <c r="A17" s="128"/>
      <c r="B17" s="136"/>
      <c r="C17" s="130"/>
      <c r="D17" s="47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131"/>
      <c r="P17" s="132"/>
      <c r="Q17" s="133"/>
      <c r="R17" s="134"/>
      <c r="U17" s="135"/>
    </row>
    <row r="18" spans="1:21" x14ac:dyDescent="0.2">
      <c r="A18" s="128"/>
      <c r="B18" s="136"/>
      <c r="C18" s="130"/>
      <c r="D18" s="47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131"/>
      <c r="P18" s="132"/>
      <c r="Q18" s="133"/>
      <c r="R18" s="134"/>
      <c r="U18" s="135"/>
    </row>
    <row r="19" spans="1:21" x14ac:dyDescent="0.2">
      <c r="A19" s="128"/>
      <c r="B19" s="136"/>
      <c r="C19" s="130"/>
      <c r="D19" s="47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131"/>
      <c r="P19" s="132"/>
      <c r="Q19" s="133"/>
      <c r="R19" s="134"/>
      <c r="U19" s="135"/>
    </row>
    <row r="20" spans="1:21" x14ac:dyDescent="0.2">
      <c r="A20" s="128"/>
      <c r="B20" s="136"/>
      <c r="C20" s="130"/>
      <c r="D20" s="47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131"/>
      <c r="P20" s="132"/>
      <c r="Q20" s="133"/>
      <c r="R20" s="134"/>
      <c r="U20" s="135"/>
    </row>
    <row r="21" spans="1:21" hidden="1" x14ac:dyDescent="0.2">
      <c r="A21" s="60"/>
      <c r="B21" s="137"/>
      <c r="C21" s="138"/>
      <c r="D21" s="138"/>
      <c r="E21" s="48"/>
      <c r="F21" s="49" t="e">
        <f>IF(F$6=0,0,VLOOKUP($A21,base!$A:$P,F$6+4,FALSE))</f>
        <v>#N/A</v>
      </c>
      <c r="G21" s="54"/>
      <c r="H21" s="54"/>
      <c r="I21" s="54"/>
      <c r="J21" s="54"/>
      <c r="K21" s="53"/>
      <c r="L21" s="53"/>
      <c r="M21" s="53"/>
      <c r="N21" s="53"/>
      <c r="O21" s="53"/>
      <c r="P21" s="50"/>
      <c r="Q21" s="139"/>
      <c r="R21" s="134">
        <f t="shared" si="3"/>
        <v>0</v>
      </c>
    </row>
    <row r="22" spans="1:21" hidden="1" x14ac:dyDescent="0.2">
      <c r="A22" s="60"/>
      <c r="B22" s="137"/>
      <c r="C22" s="138"/>
      <c r="D22" s="138"/>
      <c r="E22" s="48"/>
      <c r="F22" s="49" t="e">
        <f>IF(F$6=0,0,VLOOKUP($A22,base!$A:$P,F$6+4,FALSE))</f>
        <v>#N/A</v>
      </c>
      <c r="G22" s="54"/>
      <c r="H22" s="54"/>
      <c r="I22" s="54"/>
      <c r="J22" s="54"/>
      <c r="K22" s="53"/>
      <c r="L22" s="53"/>
      <c r="M22" s="53"/>
      <c r="N22" s="53"/>
      <c r="O22" s="53"/>
      <c r="P22" s="50"/>
      <c r="Q22" s="139"/>
      <c r="R22" s="134">
        <f t="shared" si="3"/>
        <v>0</v>
      </c>
    </row>
    <row r="23" spans="1:21" hidden="1" x14ac:dyDescent="0.2">
      <c r="A23" s="60"/>
      <c r="B23" s="137"/>
      <c r="C23" s="138"/>
      <c r="D23" s="138"/>
      <c r="E23" s="48"/>
      <c r="F23" s="49" t="e">
        <f>IF(F$6=0,0,VLOOKUP($A23,base!$A:$P,F$6+4,FALSE))</f>
        <v>#N/A</v>
      </c>
      <c r="G23" s="54"/>
      <c r="H23" s="54"/>
      <c r="I23" s="54"/>
      <c r="J23" s="54"/>
      <c r="K23" s="53"/>
      <c r="L23" s="53"/>
      <c r="M23" s="53"/>
      <c r="N23" s="53"/>
      <c r="O23" s="53"/>
      <c r="P23" s="50"/>
      <c r="Q23" s="139"/>
      <c r="R23" s="134">
        <f t="shared" si="3"/>
        <v>0</v>
      </c>
    </row>
    <row r="24" spans="1:21" hidden="1" x14ac:dyDescent="0.2">
      <c r="A24" s="60"/>
      <c r="B24" s="137"/>
      <c r="C24" s="138"/>
      <c r="D24" s="138"/>
      <c r="E24" s="48"/>
      <c r="F24" s="49" t="e">
        <f>IF(F$6=0,0,VLOOKUP($A24,base!$A:$P,F$6+4,FALSE))</f>
        <v>#N/A</v>
      </c>
      <c r="G24" s="54"/>
      <c r="H24" s="54"/>
      <c r="I24" s="54"/>
      <c r="J24" s="54"/>
      <c r="K24" s="53"/>
      <c r="L24" s="53"/>
      <c r="M24" s="53"/>
      <c r="N24" s="53"/>
      <c r="O24" s="53"/>
      <c r="P24" s="50"/>
      <c r="Q24" s="139"/>
      <c r="R24" s="134">
        <f t="shared" si="3"/>
        <v>0</v>
      </c>
    </row>
    <row r="25" spans="1:21" hidden="1" x14ac:dyDescent="0.2">
      <c r="A25" s="60"/>
      <c r="B25" s="137"/>
      <c r="C25" s="138"/>
      <c r="D25" s="138"/>
      <c r="E25" s="48"/>
      <c r="F25" s="49" t="e">
        <f>IF(F$6=0,0,VLOOKUP($A25,base!$A:$P,F$6+4,FALSE))</f>
        <v>#N/A</v>
      </c>
      <c r="G25" s="54"/>
      <c r="H25" s="54"/>
      <c r="I25" s="54"/>
      <c r="J25" s="54"/>
      <c r="K25" s="53"/>
      <c r="L25" s="53"/>
      <c r="M25" s="53"/>
      <c r="N25" s="53"/>
      <c r="O25" s="53"/>
      <c r="P25" s="50"/>
      <c r="Q25" s="139"/>
      <c r="R25" s="134">
        <f t="shared" si="3"/>
        <v>0</v>
      </c>
    </row>
    <row r="26" spans="1:21" hidden="1" x14ac:dyDescent="0.2">
      <c r="A26" s="60"/>
      <c r="B26" s="137"/>
      <c r="C26" s="138"/>
      <c r="D26" s="138"/>
      <c r="E26" s="48"/>
      <c r="F26" s="49" t="e">
        <f>IF(F$6=0,0,VLOOKUP($A26,base!$A:$P,F$6+4,FALSE))</f>
        <v>#N/A</v>
      </c>
      <c r="G26" s="54"/>
      <c r="H26" s="54"/>
      <c r="I26" s="54"/>
      <c r="J26" s="54"/>
      <c r="K26" s="53"/>
      <c r="L26" s="53"/>
      <c r="M26" s="53"/>
      <c r="N26" s="53"/>
      <c r="O26" s="53"/>
      <c r="P26" s="50"/>
      <c r="Q26" s="139"/>
      <c r="R26" s="134">
        <f t="shared" si="3"/>
        <v>0</v>
      </c>
    </row>
    <row r="27" spans="1:21" hidden="1" x14ac:dyDescent="0.2">
      <c r="A27" s="60"/>
      <c r="B27" s="137"/>
      <c r="C27" s="138"/>
      <c r="D27" s="138"/>
      <c r="E27" s="48"/>
      <c r="F27" s="49" t="e">
        <f>IF(F$6=0,0,VLOOKUP($A27,base!$A:$P,F$6+4,FALSE))</f>
        <v>#N/A</v>
      </c>
      <c r="G27" s="54"/>
      <c r="H27" s="54"/>
      <c r="I27" s="54"/>
      <c r="J27" s="54"/>
      <c r="K27" s="53"/>
      <c r="L27" s="53"/>
      <c r="M27" s="53"/>
      <c r="N27" s="53"/>
      <c r="O27" s="53"/>
      <c r="P27" s="50"/>
      <c r="Q27" s="139"/>
      <c r="R27" s="134">
        <f t="shared" si="3"/>
        <v>0</v>
      </c>
    </row>
    <row r="28" spans="1:21" ht="13.5" thickBot="1" x14ac:dyDescent="0.25">
      <c r="A28" s="60"/>
      <c r="B28" s="140"/>
      <c r="C28" s="141"/>
      <c r="D28" s="141"/>
      <c r="E28" s="141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3"/>
      <c r="R28" s="144"/>
    </row>
    <row r="29" spans="1:21" ht="14.25" thickTop="1" thickBot="1" x14ac:dyDescent="0.25">
      <c r="A29" s="60"/>
      <c r="B29" s="145"/>
      <c r="C29" s="146" t="s">
        <v>126</v>
      </c>
      <c r="D29" s="146" t="s">
        <v>126</v>
      </c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>
        <f>SUM(Q9:Q28)</f>
        <v>97832.6</v>
      </c>
      <c r="R29" s="150">
        <f>SUM(R9:R27)</f>
        <v>100</v>
      </c>
    </row>
    <row r="30" spans="1:21" ht="18.75" thickTop="1" x14ac:dyDescent="0.25">
      <c r="A30" s="60"/>
      <c r="B30" s="151" t="s">
        <v>127</v>
      </c>
      <c r="C30" s="152"/>
      <c r="D30" s="152"/>
      <c r="E30" s="15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4"/>
    </row>
    <row r="31" spans="1:21" ht="13.5" thickBot="1" x14ac:dyDescent="0.25">
      <c r="A31" s="60"/>
      <c r="B31" s="155" t="s">
        <v>122</v>
      </c>
      <c r="C31" s="156"/>
      <c r="D31" s="156"/>
      <c r="E31" s="156"/>
      <c r="F31" s="157" t="s">
        <v>128</v>
      </c>
      <c r="G31" s="157"/>
      <c r="H31" s="157"/>
      <c r="I31" s="157"/>
      <c r="J31" s="157"/>
      <c r="K31" s="157"/>
      <c r="L31" s="157"/>
      <c r="M31" s="157"/>
      <c r="N31" s="157"/>
      <c r="O31" s="158"/>
      <c r="P31" s="113" t="s">
        <v>129</v>
      </c>
      <c r="Q31" s="159" t="s">
        <v>120</v>
      </c>
      <c r="R31" s="160" t="s">
        <v>121</v>
      </c>
    </row>
    <row r="32" spans="1:21" ht="13.5" thickTop="1" x14ac:dyDescent="0.2">
      <c r="A32" s="60"/>
      <c r="B32" s="161"/>
      <c r="C32" s="162"/>
      <c r="D32" s="163"/>
      <c r="E32" s="163"/>
      <c r="F32" s="164">
        <f>F6</f>
        <v>1</v>
      </c>
      <c r="G32" s="164">
        <f t="shared" ref="G32:O32" si="5">G6</f>
        <v>2</v>
      </c>
      <c r="H32" s="164">
        <f t="shared" si="5"/>
        <v>3</v>
      </c>
      <c r="I32" s="164">
        <f t="shared" si="5"/>
        <v>0</v>
      </c>
      <c r="J32" s="164">
        <f t="shared" si="5"/>
        <v>0</v>
      </c>
      <c r="K32" s="164">
        <f t="shared" si="5"/>
        <v>0</v>
      </c>
      <c r="L32" s="164">
        <f t="shared" si="5"/>
        <v>0</v>
      </c>
      <c r="M32" s="164">
        <f t="shared" si="5"/>
        <v>0</v>
      </c>
      <c r="N32" s="164">
        <f t="shared" si="5"/>
        <v>0</v>
      </c>
      <c r="O32" s="165">
        <f t="shared" si="5"/>
        <v>0</v>
      </c>
      <c r="P32" s="166" t="s">
        <v>130</v>
      </c>
      <c r="Q32" s="167" t="s">
        <v>122</v>
      </c>
      <c r="R32" s="168" t="s">
        <v>122</v>
      </c>
    </row>
    <row r="33" spans="1:19" x14ac:dyDescent="0.2">
      <c r="A33" s="60"/>
      <c r="B33" s="169" t="s">
        <v>131</v>
      </c>
      <c r="C33" s="170" t="s">
        <v>132</v>
      </c>
      <c r="D33" s="171" t="s">
        <v>133</v>
      </c>
      <c r="E33" s="172" t="s">
        <v>134</v>
      </c>
      <c r="F33" s="173">
        <f t="shared" ref="F33:O33" si="6">((F9/100)*$Q$9)*$R$2</f>
        <v>8268.1488583560076</v>
      </c>
      <c r="G33" s="173">
        <f t="shared" si="6"/>
        <v>8268.1488583560076</v>
      </c>
      <c r="H33" s="173">
        <f t="shared" si="6"/>
        <v>0</v>
      </c>
      <c r="I33" s="173">
        <f t="shared" si="6"/>
        <v>0</v>
      </c>
      <c r="J33" s="173">
        <f t="shared" si="6"/>
        <v>0</v>
      </c>
      <c r="K33" s="173">
        <f t="shared" si="6"/>
        <v>0</v>
      </c>
      <c r="L33" s="173">
        <f t="shared" si="6"/>
        <v>0</v>
      </c>
      <c r="M33" s="173">
        <f t="shared" si="6"/>
        <v>0</v>
      </c>
      <c r="N33" s="173">
        <f t="shared" si="6"/>
        <v>0</v>
      </c>
      <c r="O33" s="174">
        <f t="shared" si="6"/>
        <v>0</v>
      </c>
      <c r="P33" s="175">
        <f t="shared" ref="P33:P56" si="7">COUNTIF(F33:O33,"&gt;0")</f>
        <v>2</v>
      </c>
      <c r="Q33" s="176">
        <f t="shared" ref="Q33:Q56" si="8">SUM(F33:O33)</f>
        <v>16536.297716712015</v>
      </c>
      <c r="R33" s="177">
        <f t="shared" ref="R33:R56" si="9">IF($Q$61=0,0,(Q33/$Q$61))</f>
        <v>0.16902645658719093</v>
      </c>
    </row>
    <row r="34" spans="1:19" x14ac:dyDescent="0.2">
      <c r="A34" s="60"/>
      <c r="B34" s="169" t="s">
        <v>135</v>
      </c>
      <c r="C34" s="178" t="s">
        <v>136</v>
      </c>
      <c r="D34" s="171" t="s">
        <v>137</v>
      </c>
      <c r="E34" s="172" t="s">
        <v>134</v>
      </c>
      <c r="F34" s="173">
        <f>((F9/100)*$Q$9)*R3</f>
        <v>2517.1111416439931</v>
      </c>
      <c r="G34" s="173">
        <f t="shared" ref="G34:O34" si="10">((G9/100)*$Q$9)*$R$3</f>
        <v>2517.1111416439931</v>
      </c>
      <c r="H34" s="173">
        <f t="shared" si="10"/>
        <v>0</v>
      </c>
      <c r="I34" s="173">
        <f t="shared" si="10"/>
        <v>0</v>
      </c>
      <c r="J34" s="173">
        <f t="shared" si="10"/>
        <v>0</v>
      </c>
      <c r="K34" s="173">
        <f t="shared" si="10"/>
        <v>0</v>
      </c>
      <c r="L34" s="173">
        <f t="shared" si="10"/>
        <v>0</v>
      </c>
      <c r="M34" s="173">
        <f t="shared" si="10"/>
        <v>0</v>
      </c>
      <c r="N34" s="173">
        <f t="shared" si="10"/>
        <v>0</v>
      </c>
      <c r="O34" s="174">
        <f t="shared" si="10"/>
        <v>0</v>
      </c>
      <c r="P34" s="179">
        <f t="shared" si="7"/>
        <v>2</v>
      </c>
      <c r="Q34" s="176">
        <f t="shared" si="8"/>
        <v>5034.2222832879861</v>
      </c>
      <c r="R34" s="177">
        <f t="shared" si="9"/>
        <v>5.1457512968969298E-2</v>
      </c>
      <c r="S34" s="180"/>
    </row>
    <row r="35" spans="1:19" x14ac:dyDescent="0.2">
      <c r="A35" s="60"/>
      <c r="B35" s="169" t="s">
        <v>138</v>
      </c>
      <c r="C35" s="181" t="s">
        <v>139</v>
      </c>
      <c r="D35" s="172" t="s">
        <v>133</v>
      </c>
      <c r="E35" s="172" t="s">
        <v>134</v>
      </c>
      <c r="F35" s="173">
        <f t="shared" ref="F35:O35" si="11">((F10/100)*$Q$10)*$R$2</f>
        <v>291.52092451800314</v>
      </c>
      <c r="G35" s="173">
        <f t="shared" si="11"/>
        <v>0</v>
      </c>
      <c r="H35" s="173">
        <f t="shared" si="11"/>
        <v>0</v>
      </c>
      <c r="I35" s="173">
        <f t="shared" si="11"/>
        <v>0</v>
      </c>
      <c r="J35" s="173">
        <f t="shared" si="11"/>
        <v>0</v>
      </c>
      <c r="K35" s="173">
        <f t="shared" si="11"/>
        <v>0</v>
      </c>
      <c r="L35" s="173">
        <f t="shared" si="11"/>
        <v>0</v>
      </c>
      <c r="M35" s="173">
        <f t="shared" si="11"/>
        <v>0</v>
      </c>
      <c r="N35" s="173">
        <f t="shared" si="11"/>
        <v>0</v>
      </c>
      <c r="O35" s="174">
        <f t="shared" si="11"/>
        <v>0</v>
      </c>
      <c r="P35" s="179">
        <f t="shared" si="7"/>
        <v>1</v>
      </c>
      <c r="Q35" s="176">
        <f t="shared" si="8"/>
        <v>291.52092451800314</v>
      </c>
      <c r="R35" s="177">
        <f t="shared" si="9"/>
        <v>2.9797932848355572E-3</v>
      </c>
    </row>
    <row r="36" spans="1:19" x14ac:dyDescent="0.2">
      <c r="A36" s="60"/>
      <c r="B36" s="169" t="s">
        <v>140</v>
      </c>
      <c r="C36" s="182" t="s">
        <v>141</v>
      </c>
      <c r="D36" s="172" t="s">
        <v>137</v>
      </c>
      <c r="E36" s="172" t="s">
        <v>134</v>
      </c>
      <c r="F36" s="173">
        <f t="shared" ref="F36:O36" si="12">((F10/100)*$Q$10)*$R$3</f>
        <v>88.749075481996826</v>
      </c>
      <c r="G36" s="173">
        <f t="shared" si="12"/>
        <v>0</v>
      </c>
      <c r="H36" s="173">
        <f t="shared" si="12"/>
        <v>0</v>
      </c>
      <c r="I36" s="173">
        <f t="shared" si="12"/>
        <v>0</v>
      </c>
      <c r="J36" s="173">
        <f t="shared" si="12"/>
        <v>0</v>
      </c>
      <c r="K36" s="173">
        <f t="shared" si="12"/>
        <v>0</v>
      </c>
      <c r="L36" s="173">
        <f t="shared" si="12"/>
        <v>0</v>
      </c>
      <c r="M36" s="173">
        <f t="shared" si="12"/>
        <v>0</v>
      </c>
      <c r="N36" s="173">
        <f t="shared" si="12"/>
        <v>0</v>
      </c>
      <c r="O36" s="174">
        <f t="shared" si="12"/>
        <v>0</v>
      </c>
      <c r="P36" s="179">
        <f t="shared" si="7"/>
        <v>1</v>
      </c>
      <c r="Q36" s="176">
        <f t="shared" si="8"/>
        <v>88.749075481996826</v>
      </c>
      <c r="R36" s="177">
        <f t="shared" si="9"/>
        <v>9.07152375404485E-4</v>
      </c>
      <c r="S36" s="180"/>
    </row>
    <row r="37" spans="1:19" x14ac:dyDescent="0.2">
      <c r="A37" s="60"/>
      <c r="B37" s="169" t="s">
        <v>142</v>
      </c>
      <c r="C37" s="181" t="s">
        <v>14</v>
      </c>
      <c r="D37" s="172" t="s">
        <v>133</v>
      </c>
      <c r="E37" s="172" t="s">
        <v>134</v>
      </c>
      <c r="F37" s="173">
        <f t="shared" ref="F37:O37" si="13">((F11/100)*$Q$11)*$R$2</f>
        <v>5358.1909302216227</v>
      </c>
      <c r="G37" s="173">
        <f t="shared" si="13"/>
        <v>0</v>
      </c>
      <c r="H37" s="173">
        <f t="shared" si="13"/>
        <v>0</v>
      </c>
      <c r="I37" s="173">
        <f t="shared" si="13"/>
        <v>0</v>
      </c>
      <c r="J37" s="173">
        <f t="shared" si="13"/>
        <v>0</v>
      </c>
      <c r="K37" s="173">
        <f t="shared" si="13"/>
        <v>0</v>
      </c>
      <c r="L37" s="173">
        <f t="shared" si="13"/>
        <v>0</v>
      </c>
      <c r="M37" s="173">
        <f t="shared" si="13"/>
        <v>0</v>
      </c>
      <c r="N37" s="173">
        <f t="shared" si="13"/>
        <v>0</v>
      </c>
      <c r="O37" s="174">
        <f t="shared" si="13"/>
        <v>0</v>
      </c>
      <c r="P37" s="179">
        <f t="shared" si="7"/>
        <v>1</v>
      </c>
      <c r="Q37" s="176">
        <f t="shared" si="8"/>
        <v>5358.1909302216227</v>
      </c>
      <c r="R37" s="177">
        <f t="shared" si="9"/>
        <v>5.4768972001374004E-2</v>
      </c>
    </row>
    <row r="38" spans="1:19" x14ac:dyDescent="0.2">
      <c r="A38" s="60"/>
      <c r="B38" s="169" t="s">
        <v>143</v>
      </c>
      <c r="C38" s="182"/>
      <c r="D38" s="172" t="s">
        <v>137</v>
      </c>
      <c r="E38" s="172" t="s">
        <v>134</v>
      </c>
      <c r="F38" s="173">
        <f t="shared" ref="F38:O38" si="14">((F11/100)*$Q$11)*$R$3</f>
        <v>1631.2190697783772</v>
      </c>
      <c r="G38" s="173">
        <f t="shared" si="14"/>
        <v>0</v>
      </c>
      <c r="H38" s="173">
        <f t="shared" si="14"/>
        <v>0</v>
      </c>
      <c r="I38" s="173">
        <f t="shared" si="14"/>
        <v>0</v>
      </c>
      <c r="J38" s="173">
        <f t="shared" si="14"/>
        <v>0</v>
      </c>
      <c r="K38" s="173">
        <f t="shared" si="14"/>
        <v>0</v>
      </c>
      <c r="L38" s="173">
        <f t="shared" si="14"/>
        <v>0</v>
      </c>
      <c r="M38" s="173">
        <f t="shared" si="14"/>
        <v>0</v>
      </c>
      <c r="N38" s="173">
        <f t="shared" si="14"/>
        <v>0</v>
      </c>
      <c r="O38" s="174">
        <f t="shared" si="14"/>
        <v>0</v>
      </c>
      <c r="P38" s="179">
        <f t="shared" si="7"/>
        <v>1</v>
      </c>
      <c r="Q38" s="176">
        <f t="shared" si="8"/>
        <v>1631.2190697783772</v>
      </c>
      <c r="R38" s="177">
        <f t="shared" si="9"/>
        <v>1.6673573734914304E-2</v>
      </c>
      <c r="S38" s="180"/>
    </row>
    <row r="39" spans="1:19" x14ac:dyDescent="0.2">
      <c r="A39" s="60"/>
      <c r="B39" s="169" t="s">
        <v>144</v>
      </c>
      <c r="C39" s="181" t="s">
        <v>25</v>
      </c>
      <c r="D39" s="172" t="s">
        <v>133</v>
      </c>
      <c r="E39" s="172" t="s">
        <v>134</v>
      </c>
      <c r="F39" s="173">
        <f>((F12/100)*$Q$12)*R2</f>
        <v>4993.680531847257</v>
      </c>
      <c r="G39" s="173">
        <f t="shared" ref="G39:O39" si="15">((G12/100)*$Q$12)*$R$2</f>
        <v>0</v>
      </c>
      <c r="H39" s="173">
        <f t="shared" si="15"/>
        <v>0</v>
      </c>
      <c r="I39" s="173">
        <f t="shared" si="15"/>
        <v>0</v>
      </c>
      <c r="J39" s="173">
        <f t="shared" si="15"/>
        <v>0</v>
      </c>
      <c r="K39" s="173">
        <f t="shared" si="15"/>
        <v>0</v>
      </c>
      <c r="L39" s="173">
        <f t="shared" si="15"/>
        <v>0</v>
      </c>
      <c r="M39" s="173">
        <f t="shared" si="15"/>
        <v>0</v>
      </c>
      <c r="N39" s="173">
        <f t="shared" si="15"/>
        <v>0</v>
      </c>
      <c r="O39" s="174">
        <f t="shared" si="15"/>
        <v>0</v>
      </c>
      <c r="P39" s="179">
        <f t="shared" si="7"/>
        <v>1</v>
      </c>
      <c r="Q39" s="176">
        <f t="shared" si="8"/>
        <v>4993.680531847257</v>
      </c>
      <c r="R39" s="177">
        <f t="shared" si="9"/>
        <v>5.1043113766242099E-2</v>
      </c>
    </row>
    <row r="40" spans="1:19" x14ac:dyDescent="0.2">
      <c r="A40" s="60"/>
      <c r="B40" s="169" t="s">
        <v>145</v>
      </c>
      <c r="C40" s="182"/>
      <c r="D40" s="172" t="s">
        <v>137</v>
      </c>
      <c r="E40" s="172" t="s">
        <v>134</v>
      </c>
      <c r="F40" s="173">
        <f t="shared" ref="F40:O40" si="16">((F12/100)*$Q$12)*$R$3</f>
        <v>1520.2494681527432</v>
      </c>
      <c r="G40" s="173">
        <f t="shared" si="16"/>
        <v>0</v>
      </c>
      <c r="H40" s="173">
        <f t="shared" si="16"/>
        <v>0</v>
      </c>
      <c r="I40" s="173">
        <f t="shared" si="16"/>
        <v>0</v>
      </c>
      <c r="J40" s="173">
        <f t="shared" si="16"/>
        <v>0</v>
      </c>
      <c r="K40" s="173">
        <f t="shared" si="16"/>
        <v>0</v>
      </c>
      <c r="L40" s="173">
        <f t="shared" si="16"/>
        <v>0</v>
      </c>
      <c r="M40" s="173">
        <f t="shared" si="16"/>
        <v>0</v>
      </c>
      <c r="N40" s="173">
        <f t="shared" si="16"/>
        <v>0</v>
      </c>
      <c r="O40" s="174">
        <f t="shared" si="16"/>
        <v>0</v>
      </c>
      <c r="P40" s="179">
        <f t="shared" si="7"/>
        <v>1</v>
      </c>
      <c r="Q40" s="176">
        <f t="shared" si="8"/>
        <v>1520.2494681527432</v>
      </c>
      <c r="R40" s="177">
        <f t="shared" si="9"/>
        <v>1.5539293325054666E-2</v>
      </c>
      <c r="S40" s="180"/>
    </row>
    <row r="41" spans="1:19" x14ac:dyDescent="0.2">
      <c r="A41" s="60"/>
      <c r="B41" s="169" t="s">
        <v>146</v>
      </c>
      <c r="C41" s="181" t="s">
        <v>147</v>
      </c>
      <c r="D41" s="172" t="s">
        <v>133</v>
      </c>
      <c r="E41" s="172" t="s">
        <v>134</v>
      </c>
      <c r="F41" s="173">
        <f t="shared" ref="F41:O41" si="17">((F13/100)*$Q$13)*$R$2</f>
        <v>0</v>
      </c>
      <c r="G41" s="173">
        <f t="shared" si="17"/>
        <v>2563.6316524348731</v>
      </c>
      <c r="H41" s="173">
        <f t="shared" si="17"/>
        <v>0</v>
      </c>
      <c r="I41" s="173">
        <f t="shared" si="17"/>
        <v>0</v>
      </c>
      <c r="J41" s="173">
        <f t="shared" si="17"/>
        <v>0</v>
      </c>
      <c r="K41" s="173">
        <f t="shared" si="17"/>
        <v>0</v>
      </c>
      <c r="L41" s="173">
        <f t="shared" si="17"/>
        <v>0</v>
      </c>
      <c r="M41" s="173">
        <f t="shared" si="17"/>
        <v>0</v>
      </c>
      <c r="N41" s="173">
        <f t="shared" si="17"/>
        <v>0</v>
      </c>
      <c r="O41" s="174">
        <f t="shared" si="17"/>
        <v>0</v>
      </c>
      <c r="P41" s="179">
        <f t="shared" si="7"/>
        <v>1</v>
      </c>
      <c r="Q41" s="176">
        <f t="shared" si="8"/>
        <v>2563.6316524348731</v>
      </c>
      <c r="R41" s="177">
        <f t="shared" si="9"/>
        <v>2.6204267825191939E-2</v>
      </c>
    </row>
    <row r="42" spans="1:19" x14ac:dyDescent="0.2">
      <c r="A42" s="60"/>
      <c r="B42" s="169" t="s">
        <v>148</v>
      </c>
      <c r="C42" s="182" t="s">
        <v>0</v>
      </c>
      <c r="D42" s="172" t="s">
        <v>137</v>
      </c>
      <c r="E42" s="172" t="s">
        <v>134</v>
      </c>
      <c r="F42" s="173">
        <f t="shared" ref="F42:O42" si="18">((F13/100)*$Q$13)*$R$3</f>
        <v>0</v>
      </c>
      <c r="G42" s="173">
        <f t="shared" si="18"/>
        <v>780.45834756512693</v>
      </c>
      <c r="H42" s="173">
        <f t="shared" si="18"/>
        <v>0</v>
      </c>
      <c r="I42" s="173">
        <f t="shared" si="18"/>
        <v>0</v>
      </c>
      <c r="J42" s="173">
        <f t="shared" si="18"/>
        <v>0</v>
      </c>
      <c r="K42" s="173">
        <f t="shared" si="18"/>
        <v>0</v>
      </c>
      <c r="L42" s="173">
        <f t="shared" si="18"/>
        <v>0</v>
      </c>
      <c r="M42" s="173">
        <f t="shared" si="18"/>
        <v>0</v>
      </c>
      <c r="N42" s="173">
        <f t="shared" si="18"/>
        <v>0</v>
      </c>
      <c r="O42" s="174">
        <f t="shared" si="18"/>
        <v>0</v>
      </c>
      <c r="P42" s="179">
        <f t="shared" si="7"/>
        <v>1</v>
      </c>
      <c r="Q42" s="176">
        <f t="shared" si="8"/>
        <v>780.45834756512693</v>
      </c>
      <c r="R42" s="177">
        <f t="shared" si="9"/>
        <v>7.9774875406063706E-3</v>
      </c>
      <c r="S42" s="180"/>
    </row>
    <row r="43" spans="1:19" x14ac:dyDescent="0.2">
      <c r="A43" s="60"/>
      <c r="B43" s="169" t="s">
        <v>149</v>
      </c>
      <c r="C43" s="181" t="s">
        <v>17</v>
      </c>
      <c r="D43" s="172" t="s">
        <v>133</v>
      </c>
      <c r="E43" s="172" t="s">
        <v>134</v>
      </c>
      <c r="F43" s="173">
        <f t="shared" ref="F43:O43" si="19">((F14/100)*$Q$14)*$R$2</f>
        <v>0</v>
      </c>
      <c r="G43" s="173">
        <f t="shared" si="19"/>
        <v>3380.2996138301546</v>
      </c>
      <c r="H43" s="173">
        <f t="shared" si="19"/>
        <v>0</v>
      </c>
      <c r="I43" s="173">
        <f t="shared" si="19"/>
        <v>0</v>
      </c>
      <c r="J43" s="173">
        <f t="shared" si="19"/>
        <v>0</v>
      </c>
      <c r="K43" s="173">
        <f t="shared" si="19"/>
        <v>0</v>
      </c>
      <c r="L43" s="173">
        <f t="shared" si="19"/>
        <v>0</v>
      </c>
      <c r="M43" s="173">
        <f t="shared" si="19"/>
        <v>0</v>
      </c>
      <c r="N43" s="173">
        <f t="shared" si="19"/>
        <v>0</v>
      </c>
      <c r="O43" s="174">
        <f t="shared" si="19"/>
        <v>0</v>
      </c>
      <c r="P43" s="179">
        <f t="shared" si="7"/>
        <v>1</v>
      </c>
      <c r="Q43" s="176">
        <f t="shared" si="8"/>
        <v>3380.2996138301546</v>
      </c>
      <c r="R43" s="177">
        <f t="shared" si="9"/>
        <v>3.4551873443311884E-2</v>
      </c>
    </row>
    <row r="44" spans="1:19" x14ac:dyDescent="0.2">
      <c r="A44" s="60"/>
      <c r="B44" s="169" t="s">
        <v>150</v>
      </c>
      <c r="C44" s="182"/>
      <c r="D44" s="172" t="s">
        <v>137</v>
      </c>
      <c r="E44" s="172" t="s">
        <v>134</v>
      </c>
      <c r="F44" s="173">
        <f t="shared" ref="F44:O44" si="20">((F14/100)*$Q$14)*$R$3</f>
        <v>0</v>
      </c>
      <c r="G44" s="173">
        <f t="shared" si="20"/>
        <v>1029.0803861698457</v>
      </c>
      <c r="H44" s="173">
        <f t="shared" si="20"/>
        <v>0</v>
      </c>
      <c r="I44" s="173">
        <f t="shared" si="20"/>
        <v>0</v>
      </c>
      <c r="J44" s="173">
        <f t="shared" si="20"/>
        <v>0</v>
      </c>
      <c r="K44" s="173">
        <f t="shared" si="20"/>
        <v>0</v>
      </c>
      <c r="L44" s="173">
        <f t="shared" si="20"/>
        <v>0</v>
      </c>
      <c r="M44" s="173">
        <f t="shared" si="20"/>
        <v>0</v>
      </c>
      <c r="N44" s="173">
        <f t="shared" si="20"/>
        <v>0</v>
      </c>
      <c r="O44" s="174">
        <f t="shared" si="20"/>
        <v>0</v>
      </c>
      <c r="P44" s="179">
        <f t="shared" si="7"/>
        <v>1</v>
      </c>
      <c r="Q44" s="176">
        <f t="shared" si="8"/>
        <v>1029.0803861698457</v>
      </c>
      <c r="R44" s="177">
        <f t="shared" si="9"/>
        <v>1.0518788074423512E-2</v>
      </c>
      <c r="S44" s="180"/>
    </row>
    <row r="45" spans="1:19" x14ac:dyDescent="0.2">
      <c r="A45" s="60"/>
      <c r="B45" s="169" t="s">
        <v>151</v>
      </c>
      <c r="C45" s="181" t="s">
        <v>152</v>
      </c>
      <c r="D45" s="172" t="s">
        <v>133</v>
      </c>
      <c r="E45" s="172" t="s">
        <v>134</v>
      </c>
      <c r="F45" s="173">
        <f t="shared" ref="F45:O45" si="21">((F15/100)*$Q$15)*$R$2</f>
        <v>0</v>
      </c>
      <c r="G45" s="173">
        <f t="shared" si="21"/>
        <v>0</v>
      </c>
      <c r="H45" s="173">
        <f t="shared" si="21"/>
        <v>41876.378630436069</v>
      </c>
      <c r="I45" s="173">
        <f t="shared" si="21"/>
        <v>0</v>
      </c>
      <c r="J45" s="173">
        <f t="shared" si="21"/>
        <v>0</v>
      </c>
      <c r="K45" s="173">
        <f t="shared" si="21"/>
        <v>0</v>
      </c>
      <c r="L45" s="173">
        <f t="shared" si="21"/>
        <v>0</v>
      </c>
      <c r="M45" s="173">
        <f t="shared" si="21"/>
        <v>0</v>
      </c>
      <c r="N45" s="173">
        <f t="shared" si="21"/>
        <v>0</v>
      </c>
      <c r="O45" s="174">
        <f t="shared" si="21"/>
        <v>0</v>
      </c>
      <c r="P45" s="179">
        <f t="shared" si="7"/>
        <v>1</v>
      </c>
      <c r="Q45" s="176">
        <f t="shared" si="8"/>
        <v>41876.378630436069</v>
      </c>
      <c r="R45" s="177">
        <f t="shared" si="9"/>
        <v>0.42804115019365802</v>
      </c>
    </row>
    <row r="46" spans="1:19" x14ac:dyDescent="0.2">
      <c r="A46" s="60"/>
      <c r="B46" s="169" t="s">
        <v>153</v>
      </c>
      <c r="C46" s="182" t="s">
        <v>12</v>
      </c>
      <c r="D46" s="172" t="s">
        <v>137</v>
      </c>
      <c r="E46" s="172" t="s">
        <v>134</v>
      </c>
      <c r="F46" s="173">
        <f t="shared" ref="F46:O46" si="22">((F15/100)*$Q$15)*$R$3</f>
        <v>0</v>
      </c>
      <c r="G46" s="173">
        <f t="shared" si="22"/>
        <v>0</v>
      </c>
      <c r="H46" s="173">
        <f t="shared" si="22"/>
        <v>12748.621369563934</v>
      </c>
      <c r="I46" s="173">
        <f t="shared" si="22"/>
        <v>0</v>
      </c>
      <c r="J46" s="173">
        <f t="shared" si="22"/>
        <v>0</v>
      </c>
      <c r="K46" s="173">
        <f t="shared" si="22"/>
        <v>0</v>
      </c>
      <c r="L46" s="173">
        <f t="shared" si="22"/>
        <v>0</v>
      </c>
      <c r="M46" s="173">
        <f t="shared" si="22"/>
        <v>0</v>
      </c>
      <c r="N46" s="173">
        <f t="shared" si="22"/>
        <v>0</v>
      </c>
      <c r="O46" s="174">
        <f t="shared" si="22"/>
        <v>0</v>
      </c>
      <c r="P46" s="179">
        <f t="shared" si="7"/>
        <v>1</v>
      </c>
      <c r="Q46" s="176">
        <f t="shared" si="8"/>
        <v>12748.621369563934</v>
      </c>
      <c r="R46" s="177">
        <f t="shared" si="9"/>
        <v>0.13031056487882295</v>
      </c>
      <c r="S46" s="180"/>
    </row>
    <row r="47" spans="1:19" x14ac:dyDescent="0.2">
      <c r="A47" s="60"/>
      <c r="B47" s="169" t="s">
        <v>154</v>
      </c>
      <c r="C47" s="181" t="s">
        <v>155</v>
      </c>
      <c r="D47" s="172" t="s">
        <v>133</v>
      </c>
      <c r="E47" s="172" t="s">
        <v>134</v>
      </c>
      <c r="F47" s="173">
        <f t="shared" ref="F47:O47" si="23">((F16/100)*$Q$16)*$R$2</f>
        <v>0</v>
      </c>
      <c r="G47" s="173">
        <f t="shared" si="23"/>
        <v>0</v>
      </c>
      <c r="H47" s="173">
        <f t="shared" si="23"/>
        <v>0</v>
      </c>
      <c r="I47" s="173">
        <f t="shared" si="23"/>
        <v>0</v>
      </c>
      <c r="J47" s="173">
        <f t="shared" si="23"/>
        <v>0</v>
      </c>
      <c r="K47" s="173">
        <f t="shared" si="23"/>
        <v>0</v>
      </c>
      <c r="L47" s="173">
        <f t="shared" si="23"/>
        <v>0</v>
      </c>
      <c r="M47" s="173">
        <f t="shared" si="23"/>
        <v>0</v>
      </c>
      <c r="N47" s="173">
        <f t="shared" si="23"/>
        <v>0</v>
      </c>
      <c r="O47" s="174">
        <f t="shared" si="23"/>
        <v>0</v>
      </c>
      <c r="P47" s="179">
        <f t="shared" si="7"/>
        <v>0</v>
      </c>
      <c r="Q47" s="176">
        <f t="shared" si="8"/>
        <v>0</v>
      </c>
      <c r="R47" s="177">
        <f t="shared" si="9"/>
        <v>0</v>
      </c>
    </row>
    <row r="48" spans="1:19" x14ac:dyDescent="0.2">
      <c r="A48" s="60"/>
      <c r="B48" s="169" t="s">
        <v>156</v>
      </c>
      <c r="C48" s="182" t="s">
        <v>157</v>
      </c>
      <c r="D48" s="172" t="s">
        <v>137</v>
      </c>
      <c r="E48" s="172" t="s">
        <v>134</v>
      </c>
      <c r="F48" s="173">
        <f t="shared" ref="F48:O48" si="24">((F16/100)*$Q$16)*$R$3</f>
        <v>0</v>
      </c>
      <c r="G48" s="173">
        <f t="shared" si="24"/>
        <v>0</v>
      </c>
      <c r="H48" s="173">
        <f t="shared" si="24"/>
        <v>0</v>
      </c>
      <c r="I48" s="173">
        <f t="shared" si="24"/>
        <v>0</v>
      </c>
      <c r="J48" s="173">
        <f t="shared" si="24"/>
        <v>0</v>
      </c>
      <c r="K48" s="173">
        <f t="shared" si="24"/>
        <v>0</v>
      </c>
      <c r="L48" s="173">
        <f t="shared" si="24"/>
        <v>0</v>
      </c>
      <c r="M48" s="173">
        <f t="shared" si="24"/>
        <v>0</v>
      </c>
      <c r="N48" s="173">
        <f t="shared" si="24"/>
        <v>0</v>
      </c>
      <c r="O48" s="174">
        <f t="shared" si="24"/>
        <v>0</v>
      </c>
      <c r="P48" s="179">
        <f t="shared" si="7"/>
        <v>0</v>
      </c>
      <c r="Q48" s="176">
        <f t="shared" si="8"/>
        <v>0</v>
      </c>
      <c r="R48" s="177">
        <f t="shared" si="9"/>
        <v>0</v>
      </c>
      <c r="S48" s="180"/>
    </row>
    <row r="49" spans="1:19" x14ac:dyDescent="0.2">
      <c r="A49" s="60"/>
      <c r="B49" s="169" t="s">
        <v>158</v>
      </c>
      <c r="C49" s="181" t="s">
        <v>159</v>
      </c>
      <c r="D49" s="172" t="s">
        <v>133</v>
      </c>
      <c r="E49" s="172" t="s">
        <v>134</v>
      </c>
      <c r="F49" s="173">
        <f t="shared" ref="F49:O49" si="25">((F17/100)*$Q$17)*$R$2</f>
        <v>0</v>
      </c>
      <c r="G49" s="173">
        <f t="shared" si="25"/>
        <v>0</v>
      </c>
      <c r="H49" s="173">
        <f t="shared" si="25"/>
        <v>0</v>
      </c>
      <c r="I49" s="173">
        <f t="shared" si="25"/>
        <v>0</v>
      </c>
      <c r="J49" s="173">
        <f t="shared" si="25"/>
        <v>0</v>
      </c>
      <c r="K49" s="173">
        <f t="shared" si="25"/>
        <v>0</v>
      </c>
      <c r="L49" s="173">
        <f t="shared" si="25"/>
        <v>0</v>
      </c>
      <c r="M49" s="173">
        <f t="shared" si="25"/>
        <v>0</v>
      </c>
      <c r="N49" s="173">
        <f t="shared" si="25"/>
        <v>0</v>
      </c>
      <c r="O49" s="174">
        <f t="shared" si="25"/>
        <v>0</v>
      </c>
      <c r="P49" s="179">
        <f t="shared" si="7"/>
        <v>0</v>
      </c>
      <c r="Q49" s="176">
        <f t="shared" si="8"/>
        <v>0</v>
      </c>
      <c r="R49" s="177">
        <f t="shared" si="9"/>
        <v>0</v>
      </c>
    </row>
    <row r="50" spans="1:19" x14ac:dyDescent="0.2">
      <c r="A50" s="60"/>
      <c r="B50" s="169" t="s">
        <v>160</v>
      </c>
      <c r="C50" s="182" t="s">
        <v>161</v>
      </c>
      <c r="D50" s="172" t="s">
        <v>137</v>
      </c>
      <c r="E50" s="172" t="s">
        <v>134</v>
      </c>
      <c r="F50" s="173">
        <f t="shared" ref="F50:O50" si="26">((F17/100)*$Q$17)*$R$3</f>
        <v>0</v>
      </c>
      <c r="G50" s="173">
        <f t="shared" si="26"/>
        <v>0</v>
      </c>
      <c r="H50" s="173">
        <f t="shared" si="26"/>
        <v>0</v>
      </c>
      <c r="I50" s="173">
        <f t="shared" si="26"/>
        <v>0</v>
      </c>
      <c r="J50" s="173">
        <f t="shared" si="26"/>
        <v>0</v>
      </c>
      <c r="K50" s="173">
        <f t="shared" si="26"/>
        <v>0</v>
      </c>
      <c r="L50" s="173">
        <f t="shared" si="26"/>
        <v>0</v>
      </c>
      <c r="M50" s="173">
        <f t="shared" si="26"/>
        <v>0</v>
      </c>
      <c r="N50" s="173">
        <f t="shared" si="26"/>
        <v>0</v>
      </c>
      <c r="O50" s="174">
        <f t="shared" si="26"/>
        <v>0</v>
      </c>
      <c r="P50" s="179">
        <f t="shared" si="7"/>
        <v>0</v>
      </c>
      <c r="Q50" s="176">
        <f t="shared" si="8"/>
        <v>0</v>
      </c>
      <c r="R50" s="177">
        <f t="shared" si="9"/>
        <v>0</v>
      </c>
      <c r="S50" s="180"/>
    </row>
    <row r="51" spans="1:19" x14ac:dyDescent="0.2">
      <c r="A51" s="60"/>
      <c r="B51" s="169" t="s">
        <v>162</v>
      </c>
      <c r="C51" s="181" t="s">
        <v>163</v>
      </c>
      <c r="D51" s="172" t="s">
        <v>133</v>
      </c>
      <c r="E51" s="172" t="s">
        <v>134</v>
      </c>
      <c r="F51" s="173">
        <f t="shared" ref="F51:O51" si="27">((F18/100)*$Q$18)*$R$2</f>
        <v>0</v>
      </c>
      <c r="G51" s="173">
        <f t="shared" si="27"/>
        <v>0</v>
      </c>
      <c r="H51" s="173">
        <f t="shared" si="27"/>
        <v>0</v>
      </c>
      <c r="I51" s="173">
        <f t="shared" si="27"/>
        <v>0</v>
      </c>
      <c r="J51" s="173">
        <f t="shared" si="27"/>
        <v>0</v>
      </c>
      <c r="K51" s="173">
        <f t="shared" si="27"/>
        <v>0</v>
      </c>
      <c r="L51" s="173">
        <f t="shared" si="27"/>
        <v>0</v>
      </c>
      <c r="M51" s="173">
        <f t="shared" si="27"/>
        <v>0</v>
      </c>
      <c r="N51" s="173">
        <f t="shared" si="27"/>
        <v>0</v>
      </c>
      <c r="O51" s="174">
        <f t="shared" si="27"/>
        <v>0</v>
      </c>
      <c r="P51" s="179">
        <f t="shared" si="7"/>
        <v>0</v>
      </c>
      <c r="Q51" s="176">
        <f t="shared" si="8"/>
        <v>0</v>
      </c>
      <c r="R51" s="177">
        <f t="shared" si="9"/>
        <v>0</v>
      </c>
    </row>
    <row r="52" spans="1:19" x14ac:dyDescent="0.2">
      <c r="A52" s="60"/>
      <c r="B52" s="169" t="s">
        <v>164</v>
      </c>
      <c r="C52" s="182" t="s">
        <v>165</v>
      </c>
      <c r="D52" s="172" t="s">
        <v>137</v>
      </c>
      <c r="E52" s="172" t="s">
        <v>134</v>
      </c>
      <c r="F52" s="173">
        <f t="shared" ref="F52:O52" si="28">((F18/100)*$Q$18)*$R$3</f>
        <v>0</v>
      </c>
      <c r="G52" s="173">
        <f t="shared" si="28"/>
        <v>0</v>
      </c>
      <c r="H52" s="173">
        <f t="shared" si="28"/>
        <v>0</v>
      </c>
      <c r="I52" s="173">
        <f t="shared" si="28"/>
        <v>0</v>
      </c>
      <c r="J52" s="173">
        <f t="shared" si="28"/>
        <v>0</v>
      </c>
      <c r="K52" s="173">
        <f t="shared" si="28"/>
        <v>0</v>
      </c>
      <c r="L52" s="173">
        <f t="shared" si="28"/>
        <v>0</v>
      </c>
      <c r="M52" s="173">
        <f t="shared" si="28"/>
        <v>0</v>
      </c>
      <c r="N52" s="173">
        <f t="shared" si="28"/>
        <v>0</v>
      </c>
      <c r="O52" s="174">
        <f t="shared" si="28"/>
        <v>0</v>
      </c>
      <c r="P52" s="179">
        <f t="shared" si="7"/>
        <v>0</v>
      </c>
      <c r="Q52" s="176">
        <f t="shared" si="8"/>
        <v>0</v>
      </c>
      <c r="R52" s="177">
        <f t="shared" si="9"/>
        <v>0</v>
      </c>
      <c r="S52" s="180"/>
    </row>
    <row r="53" spans="1:19" x14ac:dyDescent="0.2">
      <c r="A53" s="60"/>
      <c r="B53" s="169" t="s">
        <v>166</v>
      </c>
      <c r="C53" s="181" t="s">
        <v>167</v>
      </c>
      <c r="D53" s="172" t="s">
        <v>133</v>
      </c>
      <c r="E53" s="172" t="s">
        <v>134</v>
      </c>
      <c r="F53" s="173">
        <f t="shared" ref="F53:O53" si="29">((F19/100)*$Q$19)*$R$2</f>
        <v>0</v>
      </c>
      <c r="G53" s="173">
        <f t="shared" si="29"/>
        <v>0</v>
      </c>
      <c r="H53" s="173">
        <f t="shared" si="29"/>
        <v>0</v>
      </c>
      <c r="I53" s="173">
        <f t="shared" si="29"/>
        <v>0</v>
      </c>
      <c r="J53" s="173">
        <f t="shared" si="29"/>
        <v>0</v>
      </c>
      <c r="K53" s="173">
        <f t="shared" si="29"/>
        <v>0</v>
      </c>
      <c r="L53" s="173">
        <f t="shared" si="29"/>
        <v>0</v>
      </c>
      <c r="M53" s="173">
        <f t="shared" si="29"/>
        <v>0</v>
      </c>
      <c r="N53" s="173">
        <f t="shared" si="29"/>
        <v>0</v>
      </c>
      <c r="O53" s="173">
        <f t="shared" si="29"/>
        <v>0</v>
      </c>
      <c r="P53" s="179">
        <f t="shared" si="7"/>
        <v>0</v>
      </c>
      <c r="Q53" s="176">
        <f t="shared" si="8"/>
        <v>0</v>
      </c>
      <c r="R53" s="177">
        <f t="shared" si="9"/>
        <v>0</v>
      </c>
    </row>
    <row r="54" spans="1:19" x14ac:dyDescent="0.2">
      <c r="A54" s="60"/>
      <c r="B54" s="169" t="s">
        <v>168</v>
      </c>
      <c r="C54" s="182" t="s">
        <v>169</v>
      </c>
      <c r="D54" s="172" t="s">
        <v>137</v>
      </c>
      <c r="E54" s="172" t="s">
        <v>134</v>
      </c>
      <c r="F54" s="173">
        <f t="shared" ref="F54:O54" si="30">((F19/100)*$Q$19)*$R$3</f>
        <v>0</v>
      </c>
      <c r="G54" s="173">
        <f t="shared" si="30"/>
        <v>0</v>
      </c>
      <c r="H54" s="173">
        <f t="shared" si="30"/>
        <v>0</v>
      </c>
      <c r="I54" s="173">
        <f t="shared" si="30"/>
        <v>0</v>
      </c>
      <c r="J54" s="173">
        <f t="shared" si="30"/>
        <v>0</v>
      </c>
      <c r="K54" s="173">
        <f t="shared" si="30"/>
        <v>0</v>
      </c>
      <c r="L54" s="173">
        <f t="shared" si="30"/>
        <v>0</v>
      </c>
      <c r="M54" s="173">
        <f t="shared" si="30"/>
        <v>0</v>
      </c>
      <c r="N54" s="173">
        <f t="shared" si="30"/>
        <v>0</v>
      </c>
      <c r="O54" s="173">
        <f t="shared" si="30"/>
        <v>0</v>
      </c>
      <c r="P54" s="179">
        <f t="shared" si="7"/>
        <v>0</v>
      </c>
      <c r="Q54" s="176">
        <f t="shared" si="8"/>
        <v>0</v>
      </c>
      <c r="R54" s="177">
        <f t="shared" si="9"/>
        <v>0</v>
      </c>
      <c r="S54" s="180"/>
    </row>
    <row r="55" spans="1:19" x14ac:dyDescent="0.2">
      <c r="A55" s="60"/>
      <c r="B55" s="169" t="s">
        <v>170</v>
      </c>
      <c r="C55" s="181" t="s">
        <v>171</v>
      </c>
      <c r="D55" s="172" t="s">
        <v>133</v>
      </c>
      <c r="E55" s="172" t="s">
        <v>134</v>
      </c>
      <c r="F55" s="173">
        <f t="shared" ref="F55:O55" si="31">((F20/100)*$Q$20)*$R$2</f>
        <v>0</v>
      </c>
      <c r="G55" s="173">
        <f t="shared" si="31"/>
        <v>0</v>
      </c>
      <c r="H55" s="173">
        <f t="shared" si="31"/>
        <v>0</v>
      </c>
      <c r="I55" s="173">
        <f t="shared" si="31"/>
        <v>0</v>
      </c>
      <c r="J55" s="173">
        <f t="shared" si="31"/>
        <v>0</v>
      </c>
      <c r="K55" s="173">
        <f t="shared" si="31"/>
        <v>0</v>
      </c>
      <c r="L55" s="173">
        <f t="shared" si="31"/>
        <v>0</v>
      </c>
      <c r="M55" s="173">
        <f t="shared" si="31"/>
        <v>0</v>
      </c>
      <c r="N55" s="173">
        <f t="shared" si="31"/>
        <v>0</v>
      </c>
      <c r="O55" s="174">
        <f t="shared" si="31"/>
        <v>0</v>
      </c>
      <c r="P55" s="179">
        <f t="shared" si="7"/>
        <v>0</v>
      </c>
      <c r="Q55" s="176">
        <f t="shared" si="8"/>
        <v>0</v>
      </c>
      <c r="R55" s="177">
        <f t="shared" si="9"/>
        <v>0</v>
      </c>
    </row>
    <row r="56" spans="1:19" x14ac:dyDescent="0.2">
      <c r="A56" s="60"/>
      <c r="B56" s="169" t="s">
        <v>172</v>
      </c>
      <c r="C56" s="182" t="s">
        <v>173</v>
      </c>
      <c r="D56" s="172" t="s">
        <v>137</v>
      </c>
      <c r="E56" s="172" t="s">
        <v>134</v>
      </c>
      <c r="F56" s="173">
        <f t="shared" ref="F56:O56" si="32">((F20/100)*$Q$20)*$R$3</f>
        <v>0</v>
      </c>
      <c r="G56" s="173">
        <f t="shared" si="32"/>
        <v>0</v>
      </c>
      <c r="H56" s="173">
        <f t="shared" si="32"/>
        <v>0</v>
      </c>
      <c r="I56" s="173">
        <f t="shared" si="32"/>
        <v>0</v>
      </c>
      <c r="J56" s="173">
        <f t="shared" si="32"/>
        <v>0</v>
      </c>
      <c r="K56" s="173">
        <f t="shared" si="32"/>
        <v>0</v>
      </c>
      <c r="L56" s="173">
        <f t="shared" si="32"/>
        <v>0</v>
      </c>
      <c r="M56" s="173">
        <f t="shared" si="32"/>
        <v>0</v>
      </c>
      <c r="N56" s="173">
        <f t="shared" si="32"/>
        <v>0</v>
      </c>
      <c r="O56" s="174">
        <f t="shared" si="32"/>
        <v>0</v>
      </c>
      <c r="P56" s="179">
        <f t="shared" si="7"/>
        <v>0</v>
      </c>
      <c r="Q56" s="176">
        <f t="shared" si="8"/>
        <v>0</v>
      </c>
      <c r="R56" s="177">
        <f t="shared" si="9"/>
        <v>0</v>
      </c>
      <c r="S56" s="180"/>
    </row>
    <row r="57" spans="1:19" x14ac:dyDescent="0.2">
      <c r="A57" s="60"/>
      <c r="B57" s="183"/>
      <c r="C57" s="184"/>
      <c r="D57" s="184"/>
      <c r="E57" s="184"/>
      <c r="F57" s="185"/>
      <c r="G57" s="185"/>
      <c r="H57" s="185"/>
      <c r="I57" s="185"/>
      <c r="J57" s="185"/>
      <c r="K57" s="185"/>
      <c r="L57" s="185"/>
      <c r="M57" s="185"/>
      <c r="N57" s="185"/>
      <c r="O57" s="186"/>
      <c r="P57" s="185"/>
      <c r="Q57" s="185"/>
      <c r="R57" s="187"/>
    </row>
    <row r="58" spans="1:19" x14ac:dyDescent="0.2">
      <c r="A58" s="60"/>
      <c r="B58" s="169" t="s">
        <v>19</v>
      </c>
      <c r="C58" s="181" t="s">
        <v>126</v>
      </c>
      <c r="D58" s="178" t="s">
        <v>133</v>
      </c>
      <c r="E58" s="178" t="s">
        <v>134</v>
      </c>
      <c r="F58" s="188">
        <f t="shared" ref="F58:R58" si="33">SUMIF($D$33:$D$56,"TESOURO",F$33:F$56)</f>
        <v>18911.541244942891</v>
      </c>
      <c r="G58" s="188">
        <f t="shared" si="33"/>
        <v>14212.080124621036</v>
      </c>
      <c r="H58" s="188">
        <f t="shared" si="33"/>
        <v>41876.378630436069</v>
      </c>
      <c r="I58" s="188">
        <f t="shared" si="33"/>
        <v>0</v>
      </c>
      <c r="J58" s="188">
        <f t="shared" si="33"/>
        <v>0</v>
      </c>
      <c r="K58" s="188">
        <f t="shared" si="33"/>
        <v>0</v>
      </c>
      <c r="L58" s="188">
        <f t="shared" si="33"/>
        <v>0</v>
      </c>
      <c r="M58" s="188">
        <f t="shared" si="33"/>
        <v>0</v>
      </c>
      <c r="N58" s="188">
        <f t="shared" si="33"/>
        <v>0</v>
      </c>
      <c r="O58" s="189">
        <f t="shared" si="33"/>
        <v>0</v>
      </c>
      <c r="P58" s="190"/>
      <c r="Q58" s="191">
        <f t="shared" si="33"/>
        <v>75000</v>
      </c>
      <c r="R58" s="192">
        <f t="shared" si="33"/>
        <v>0.76661562710180442</v>
      </c>
    </row>
    <row r="59" spans="1:19" x14ac:dyDescent="0.2">
      <c r="A59" s="60"/>
      <c r="B59" s="169" t="s">
        <v>47</v>
      </c>
      <c r="C59" s="182"/>
      <c r="D59" s="193" t="s">
        <v>137</v>
      </c>
      <c r="E59" s="193" t="s">
        <v>134</v>
      </c>
      <c r="F59" s="188">
        <f t="shared" ref="F59:R59" si="34">SUMIF($D$33:$D$56,"CONTRAPARTIDA",F$33:F$56)</f>
        <v>5757.3287550571104</v>
      </c>
      <c r="G59" s="188">
        <f t="shared" si="34"/>
        <v>4326.6498753789656</v>
      </c>
      <c r="H59" s="188">
        <f t="shared" si="34"/>
        <v>12748.621369563934</v>
      </c>
      <c r="I59" s="188">
        <f t="shared" si="34"/>
        <v>0</v>
      </c>
      <c r="J59" s="188">
        <f t="shared" si="34"/>
        <v>0</v>
      </c>
      <c r="K59" s="188">
        <f t="shared" si="34"/>
        <v>0</v>
      </c>
      <c r="L59" s="188">
        <f t="shared" si="34"/>
        <v>0</v>
      </c>
      <c r="M59" s="188">
        <f t="shared" si="34"/>
        <v>0</v>
      </c>
      <c r="N59" s="188">
        <f t="shared" si="34"/>
        <v>0</v>
      </c>
      <c r="O59" s="189">
        <f t="shared" si="34"/>
        <v>0</v>
      </c>
      <c r="P59" s="194"/>
      <c r="Q59" s="191">
        <f t="shared" si="34"/>
        <v>22832.600000000013</v>
      </c>
      <c r="R59" s="192">
        <f t="shared" si="34"/>
        <v>0.23338437289819558</v>
      </c>
    </row>
    <row r="60" spans="1:19" x14ac:dyDescent="0.2">
      <c r="A60" s="60"/>
      <c r="B60" s="195"/>
      <c r="C60" s="184"/>
      <c r="D60" s="184"/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6"/>
      <c r="P60" s="185"/>
      <c r="Q60" s="196"/>
      <c r="R60" s="197"/>
    </row>
    <row r="61" spans="1:19" ht="15" customHeight="1" thickBot="1" x14ac:dyDescent="0.25">
      <c r="A61" s="60"/>
      <c r="B61" s="198" t="s">
        <v>174</v>
      </c>
      <c r="C61" s="199"/>
      <c r="D61" s="199"/>
      <c r="E61" s="200" t="s">
        <v>134</v>
      </c>
      <c r="F61" s="201">
        <f t="shared" ref="F61:O61" si="35">SUM(F58:F59)</f>
        <v>24668.870000000003</v>
      </c>
      <c r="G61" s="201">
        <f t="shared" si="35"/>
        <v>18538.730000000003</v>
      </c>
      <c r="H61" s="201">
        <f t="shared" si="35"/>
        <v>54625</v>
      </c>
      <c r="I61" s="201">
        <f t="shared" si="35"/>
        <v>0</v>
      </c>
      <c r="J61" s="201">
        <f t="shared" si="35"/>
        <v>0</v>
      </c>
      <c r="K61" s="201">
        <f t="shared" si="35"/>
        <v>0</v>
      </c>
      <c r="L61" s="202">
        <f t="shared" si="35"/>
        <v>0</v>
      </c>
      <c r="M61" s="202">
        <f t="shared" si="35"/>
        <v>0</v>
      </c>
      <c r="N61" s="202">
        <f t="shared" si="35"/>
        <v>0</v>
      </c>
      <c r="O61" s="203">
        <f t="shared" si="35"/>
        <v>0</v>
      </c>
      <c r="P61" s="204"/>
      <c r="Q61" s="205">
        <f>SUM(F61:O61)</f>
        <v>97832.6</v>
      </c>
      <c r="R61" s="206">
        <f>SUM(R58:R59)</f>
        <v>1</v>
      </c>
    </row>
    <row r="62" spans="1:19" ht="15" customHeight="1" thickTop="1" thickBot="1" x14ac:dyDescent="0.25">
      <c r="A62" s="60"/>
      <c r="B62" s="207" t="s">
        <v>175</v>
      </c>
      <c r="C62" s="208"/>
      <c r="D62" s="208"/>
      <c r="E62" s="209" t="s">
        <v>134</v>
      </c>
      <c r="F62" s="210">
        <f t="shared" ref="F62:O62" si="36">IF($Q$61=0,0,F61/$Q$61)</f>
        <v>0.25215388326590527</v>
      </c>
      <c r="G62" s="210">
        <f t="shared" si="36"/>
        <v>0.18949440166161383</v>
      </c>
      <c r="H62" s="210">
        <f t="shared" si="36"/>
        <v>0.55835171507248094</v>
      </c>
      <c r="I62" s="210">
        <f t="shared" si="36"/>
        <v>0</v>
      </c>
      <c r="J62" s="210">
        <f t="shared" si="36"/>
        <v>0</v>
      </c>
      <c r="K62" s="210">
        <f t="shared" si="36"/>
        <v>0</v>
      </c>
      <c r="L62" s="210">
        <f t="shared" si="36"/>
        <v>0</v>
      </c>
      <c r="M62" s="210">
        <f t="shared" si="36"/>
        <v>0</v>
      </c>
      <c r="N62" s="210">
        <f t="shared" si="36"/>
        <v>0</v>
      </c>
      <c r="O62" s="211">
        <f t="shared" si="36"/>
        <v>0</v>
      </c>
      <c r="P62" s="212"/>
      <c r="Q62" s="205">
        <f>Q58+Q59</f>
        <v>97832.6</v>
      </c>
      <c r="R62" s="213">
        <f>SUM(F62:O62)</f>
        <v>1</v>
      </c>
    </row>
    <row r="63" spans="1:19" ht="15" customHeight="1" thickTop="1" thickBot="1" x14ac:dyDescent="0.25">
      <c r="A63" s="60"/>
      <c r="B63" s="214" t="s">
        <v>176</v>
      </c>
      <c r="C63" s="215"/>
      <c r="D63" s="215"/>
      <c r="E63" s="216" t="s">
        <v>134</v>
      </c>
      <c r="F63" s="217">
        <f>F62</f>
        <v>0.25215388326590527</v>
      </c>
      <c r="G63" s="217">
        <f t="shared" ref="G63:H63" si="37">IF(G61=0,0,F63+G62)</f>
        <v>0.44164828492751906</v>
      </c>
      <c r="H63" s="217">
        <f t="shared" si="37"/>
        <v>1</v>
      </c>
      <c r="I63" s="217">
        <f>IF(I61=0,0,H63+I62)</f>
        <v>0</v>
      </c>
      <c r="J63" s="217">
        <f t="shared" ref="J63:O63" si="38">IF(J61=0,0,I63+J62)</f>
        <v>0</v>
      </c>
      <c r="K63" s="217">
        <f t="shared" si="38"/>
        <v>0</v>
      </c>
      <c r="L63" s="217">
        <f t="shared" si="38"/>
        <v>0</v>
      </c>
      <c r="M63" s="217">
        <f t="shared" si="38"/>
        <v>0</v>
      </c>
      <c r="N63" s="217">
        <f>IF(N61=0,0,#REF!+N62)</f>
        <v>0</v>
      </c>
      <c r="O63" s="218">
        <f t="shared" si="38"/>
        <v>0</v>
      </c>
      <c r="P63" s="219"/>
      <c r="Q63" s="220" t="str">
        <f>IF(Q61=Q62,"OK","CORRIGIR")</f>
        <v>OK</v>
      </c>
      <c r="R63" s="221" t="str">
        <f>IF(R61=R62,"OK","CORRIGIR")</f>
        <v>OK</v>
      </c>
    </row>
    <row r="64" spans="1:19" ht="15" customHeight="1" x14ac:dyDescent="0.2">
      <c r="A64" s="60"/>
      <c r="B64" s="222" t="s">
        <v>177</v>
      </c>
      <c r="C64" s="223"/>
      <c r="D64" s="224"/>
      <c r="E64" s="225"/>
      <c r="F64" s="223" t="s">
        <v>178</v>
      </c>
      <c r="G64" s="226"/>
      <c r="H64" s="226"/>
      <c r="I64" s="227"/>
      <c r="J64" s="228" t="s">
        <v>179</v>
      </c>
      <c r="K64" s="229"/>
      <c r="L64" s="229"/>
      <c r="M64" s="230"/>
      <c r="N64" s="231"/>
      <c r="O64" s="223" t="s">
        <v>180</v>
      </c>
      <c r="P64" s="232"/>
      <c r="Q64" s="232"/>
      <c r="R64" s="233"/>
    </row>
    <row r="65" spans="1:18" ht="19.5" customHeight="1" thickBot="1" x14ac:dyDescent="0.25">
      <c r="A65" s="60"/>
      <c r="B65" s="234"/>
      <c r="C65" s="235"/>
      <c r="D65" s="236"/>
      <c r="E65" s="237"/>
      <c r="F65" s="237"/>
      <c r="G65" s="238" t="s">
        <v>181</v>
      </c>
      <c r="H65" s="237"/>
      <c r="I65" s="239"/>
      <c r="J65" s="240"/>
      <c r="K65" s="241"/>
      <c r="L65" s="242"/>
      <c r="M65" s="243"/>
      <c r="N65" s="244"/>
      <c r="O65" s="245"/>
      <c r="P65" s="246"/>
      <c r="Q65" s="246"/>
      <c r="R65" s="247"/>
    </row>
  </sheetData>
  <printOptions horizontalCentered="1" verticalCentered="1"/>
  <pageMargins left="0.78740157480314965" right="0.78740157480314965" top="0.59055118110236227" bottom="0.59055118110236227" header="0.31496062992125984" footer="0.51181102362204722"/>
  <pageSetup paperSize="8" scale="92" orientation="landscape" horizontalDpi="300" verticalDpi="300" r:id="rId1"/>
  <headerFooter alignWithMargins="0"/>
  <rowBreaks count="1" manualBreakCount="1">
    <brk id="16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C22" sqref="C22"/>
    </sheetView>
  </sheetViews>
  <sheetFormatPr defaultColWidth="8.85546875" defaultRowHeight="11.25" x14ac:dyDescent="0.2"/>
  <cols>
    <col min="1" max="20" width="8.85546875" style="1"/>
    <col min="21" max="21" width="10" style="1" bestFit="1" customWidth="1"/>
    <col min="22" max="16384" width="8.85546875" style="1"/>
  </cols>
  <sheetData>
    <row r="1" spans="1:25" ht="12" thickBot="1" x14ac:dyDescent="0.25"/>
    <row r="2" spans="1:25" ht="12" thickBot="1" x14ac:dyDescent="0.25">
      <c r="A2" s="2">
        <v>1</v>
      </c>
      <c r="B2" s="3" t="s">
        <v>20</v>
      </c>
      <c r="C2" s="4"/>
      <c r="D2" s="4"/>
      <c r="E2" s="4"/>
      <c r="F2" s="4"/>
      <c r="G2" s="4"/>
      <c r="H2" s="4"/>
      <c r="I2" s="4"/>
      <c r="J2" s="4"/>
      <c r="K2" s="4"/>
      <c r="L2" s="7">
        <v>1</v>
      </c>
      <c r="M2" s="7">
        <v>2</v>
      </c>
      <c r="N2" s="7"/>
      <c r="O2" s="7"/>
      <c r="P2" s="7"/>
      <c r="Q2" s="7"/>
      <c r="R2" s="5"/>
      <c r="S2" s="1" t="s">
        <v>41</v>
      </c>
      <c r="T2" s="1" t="s">
        <v>42</v>
      </c>
    </row>
    <row r="3" spans="1:25" ht="12" thickBot="1" x14ac:dyDescent="0.25">
      <c r="A3" s="2">
        <v>2</v>
      </c>
      <c r="B3" s="3" t="s">
        <v>22</v>
      </c>
      <c r="C3" s="4"/>
      <c r="D3" s="4"/>
      <c r="E3" s="4"/>
      <c r="F3" s="4"/>
      <c r="G3" s="4"/>
      <c r="H3" s="4"/>
      <c r="I3" s="4"/>
      <c r="J3" s="4"/>
      <c r="K3" s="4"/>
      <c r="L3" s="7">
        <v>3</v>
      </c>
      <c r="M3" s="7">
        <v>4</v>
      </c>
      <c r="N3" s="7">
        <v>27</v>
      </c>
      <c r="O3" s="7">
        <v>28</v>
      </c>
      <c r="P3" s="7">
        <v>35</v>
      </c>
      <c r="Q3" s="7">
        <v>39</v>
      </c>
      <c r="R3" s="5"/>
      <c r="S3" s="1" t="s">
        <v>43</v>
      </c>
      <c r="T3" s="1" t="s">
        <v>44</v>
      </c>
      <c r="U3" s="1" t="s">
        <v>45</v>
      </c>
      <c r="V3" s="1" t="s">
        <v>2</v>
      </c>
      <c r="W3" s="1" t="s">
        <v>46</v>
      </c>
      <c r="X3" s="1" t="s">
        <v>1</v>
      </c>
    </row>
    <row r="4" spans="1:25" ht="12" thickBot="1" x14ac:dyDescent="0.25">
      <c r="A4" s="2">
        <v>3</v>
      </c>
      <c r="B4" s="3" t="s">
        <v>14</v>
      </c>
      <c r="C4" s="4"/>
      <c r="D4" s="4"/>
      <c r="E4" s="4"/>
      <c r="F4" s="4"/>
      <c r="G4" s="4"/>
      <c r="H4" s="4"/>
      <c r="I4" s="4"/>
      <c r="J4" s="4"/>
      <c r="K4" s="4"/>
      <c r="L4" s="7">
        <v>5</v>
      </c>
      <c r="M4" s="7"/>
      <c r="N4" s="7"/>
      <c r="O4" s="7"/>
      <c r="P4" s="7"/>
      <c r="Q4" s="7"/>
      <c r="R4" s="5"/>
      <c r="T4" s="1" t="s">
        <v>47</v>
      </c>
    </row>
    <row r="5" spans="1:25" ht="12" thickBot="1" x14ac:dyDescent="0.25">
      <c r="A5" s="2">
        <v>4</v>
      </c>
      <c r="B5" s="3" t="s">
        <v>25</v>
      </c>
      <c r="C5" s="4"/>
      <c r="D5" s="4"/>
      <c r="E5" s="4"/>
      <c r="F5" s="4"/>
      <c r="G5" s="4"/>
      <c r="H5" s="4"/>
      <c r="I5" s="4"/>
      <c r="J5" s="4"/>
      <c r="K5" s="4"/>
      <c r="L5" s="7">
        <v>6</v>
      </c>
      <c r="M5" s="7">
        <v>7</v>
      </c>
      <c r="N5" s="7">
        <v>8</v>
      </c>
      <c r="O5" s="7">
        <v>9</v>
      </c>
      <c r="P5" s="7">
        <v>10</v>
      </c>
      <c r="Q5" s="7">
        <v>11</v>
      </c>
      <c r="R5" s="5"/>
      <c r="T5" s="1" t="s">
        <v>15</v>
      </c>
      <c r="U5" s="1" t="s">
        <v>8</v>
      </c>
      <c r="V5" s="1" t="s">
        <v>48</v>
      </c>
      <c r="W5" s="1" t="s">
        <v>16</v>
      </c>
      <c r="X5" s="1" t="s">
        <v>49</v>
      </c>
      <c r="Y5" s="1" t="s">
        <v>50</v>
      </c>
    </row>
    <row r="6" spans="1:25" ht="12" thickBot="1" x14ac:dyDescent="0.25">
      <c r="A6" s="2">
        <v>5</v>
      </c>
      <c r="B6" s="3" t="s">
        <v>27</v>
      </c>
      <c r="C6" s="4"/>
      <c r="D6" s="4"/>
      <c r="E6" s="4"/>
      <c r="F6" s="4"/>
      <c r="G6" s="4"/>
      <c r="H6" s="4"/>
      <c r="I6" s="4"/>
      <c r="J6" s="4"/>
      <c r="K6" s="4"/>
      <c r="L6" s="7">
        <v>12</v>
      </c>
      <c r="M6" s="7">
        <v>13</v>
      </c>
      <c r="N6" s="7">
        <v>34</v>
      </c>
      <c r="O6" s="7"/>
      <c r="P6" s="7"/>
      <c r="Q6" s="7"/>
      <c r="R6" s="5"/>
      <c r="S6" s="1" t="s">
        <v>9</v>
      </c>
      <c r="T6" s="1" t="s">
        <v>51</v>
      </c>
      <c r="U6" s="1" t="s">
        <v>52</v>
      </c>
    </row>
    <row r="7" spans="1:25" ht="12" thickBot="1" x14ac:dyDescent="0.25">
      <c r="A7" s="2">
        <v>6</v>
      </c>
      <c r="B7" s="3" t="s">
        <v>17</v>
      </c>
      <c r="C7" s="4"/>
      <c r="D7" s="4"/>
      <c r="E7" s="4"/>
      <c r="F7" s="4"/>
      <c r="G7" s="4"/>
      <c r="H7" s="4"/>
      <c r="I7" s="4"/>
      <c r="J7" s="4"/>
      <c r="K7" s="4"/>
      <c r="L7" s="7">
        <v>14</v>
      </c>
      <c r="M7" s="7"/>
      <c r="N7" s="7"/>
      <c r="O7" s="7"/>
      <c r="P7" s="7"/>
      <c r="Q7" s="7"/>
      <c r="R7" s="5"/>
      <c r="S7" s="1" t="s">
        <v>17</v>
      </c>
    </row>
    <row r="8" spans="1:25" ht="12" thickBot="1" x14ac:dyDescent="0.25">
      <c r="A8" s="2">
        <v>7</v>
      </c>
      <c r="B8" s="3" t="s">
        <v>30</v>
      </c>
      <c r="C8" s="4"/>
      <c r="D8" s="4"/>
      <c r="E8" s="4"/>
      <c r="F8" s="4"/>
      <c r="G8" s="4"/>
      <c r="H8" s="4"/>
      <c r="I8" s="4"/>
      <c r="J8" s="4"/>
      <c r="K8" s="4"/>
      <c r="L8" s="7">
        <v>15</v>
      </c>
      <c r="M8" s="7">
        <v>17</v>
      </c>
      <c r="N8" s="7"/>
      <c r="O8" s="7"/>
      <c r="P8" s="7"/>
      <c r="Q8" s="7"/>
      <c r="R8" s="5"/>
      <c r="S8" s="1" t="s">
        <v>53</v>
      </c>
      <c r="T8" s="1" t="s">
        <v>12</v>
      </c>
    </row>
    <row r="9" spans="1:25" ht="12" thickBot="1" x14ac:dyDescent="0.25">
      <c r="A9" s="2">
        <v>8</v>
      </c>
      <c r="B9" s="3" t="s">
        <v>32</v>
      </c>
      <c r="C9" s="4"/>
      <c r="D9" s="4"/>
      <c r="E9" s="4"/>
      <c r="F9" s="4"/>
      <c r="G9" s="4"/>
      <c r="H9" s="4"/>
      <c r="I9" s="4"/>
      <c r="J9" s="4"/>
      <c r="K9" s="4"/>
      <c r="L9" s="7">
        <v>18</v>
      </c>
      <c r="M9" s="7">
        <v>19</v>
      </c>
      <c r="N9" s="7">
        <v>20</v>
      </c>
      <c r="O9" s="7">
        <v>21</v>
      </c>
      <c r="P9" s="7">
        <v>22</v>
      </c>
      <c r="Q9" s="7"/>
      <c r="R9" s="5"/>
    </row>
    <row r="10" spans="1:25" ht="12" thickBot="1" x14ac:dyDescent="0.25">
      <c r="A10" s="2">
        <v>9</v>
      </c>
      <c r="B10" s="3" t="s">
        <v>34</v>
      </c>
      <c r="C10" s="4"/>
      <c r="D10" s="4"/>
      <c r="E10" s="4"/>
      <c r="F10" s="4"/>
      <c r="G10" s="4"/>
      <c r="H10" s="4"/>
      <c r="I10" s="4"/>
      <c r="J10" s="4"/>
      <c r="K10" s="4"/>
      <c r="L10" s="7">
        <v>23</v>
      </c>
      <c r="M10" s="7">
        <v>24</v>
      </c>
      <c r="N10" s="7">
        <v>25</v>
      </c>
      <c r="O10" s="7">
        <v>26</v>
      </c>
      <c r="P10" s="7"/>
      <c r="Q10" s="7"/>
      <c r="R10" s="5"/>
    </row>
    <row r="11" spans="1:25" ht="12" thickBot="1" x14ac:dyDescent="0.25">
      <c r="A11" s="2">
        <v>10</v>
      </c>
      <c r="B11" s="3" t="s">
        <v>35</v>
      </c>
      <c r="C11" s="4"/>
      <c r="D11" s="4"/>
      <c r="E11" s="4"/>
      <c r="F11" s="4"/>
      <c r="G11" s="4"/>
      <c r="H11" s="4"/>
      <c r="I11" s="4"/>
      <c r="J11" s="4"/>
      <c r="K11" s="4"/>
      <c r="L11" s="7">
        <v>16</v>
      </c>
      <c r="M11" s="7">
        <v>29</v>
      </c>
      <c r="N11" s="7">
        <v>30</v>
      </c>
      <c r="O11" s="7">
        <v>31</v>
      </c>
      <c r="P11" s="7">
        <v>32</v>
      </c>
      <c r="Q11" s="7">
        <v>38</v>
      </c>
      <c r="R11" s="5"/>
    </row>
    <row r="12" spans="1:25" ht="12" thickBot="1" x14ac:dyDescent="0.25">
      <c r="A12" s="2">
        <v>11</v>
      </c>
      <c r="B12" s="3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7">
        <v>33</v>
      </c>
      <c r="M12" s="7">
        <v>36</v>
      </c>
      <c r="N12" s="7"/>
      <c r="O12" s="7"/>
      <c r="P12" s="7"/>
      <c r="Q12" s="7"/>
      <c r="R12" s="5"/>
    </row>
    <row r="13" spans="1:25" ht="12" thickBot="1" x14ac:dyDescent="0.25">
      <c r="A13" s="2">
        <v>12</v>
      </c>
      <c r="B13" s="3" t="s">
        <v>40</v>
      </c>
      <c r="C13" s="4"/>
      <c r="D13" s="4"/>
      <c r="E13" s="4"/>
      <c r="F13" s="4"/>
      <c r="G13" s="4"/>
      <c r="H13" s="4"/>
      <c r="I13" s="4"/>
      <c r="J13" s="4"/>
      <c r="K13" s="4"/>
      <c r="L13" s="7">
        <v>37</v>
      </c>
      <c r="M13" s="7">
        <v>40</v>
      </c>
      <c r="N13" s="7">
        <v>41</v>
      </c>
      <c r="O13" s="7"/>
      <c r="P13" s="7"/>
      <c r="Q13" s="7"/>
      <c r="R13" s="5"/>
    </row>
    <row r="18" spans="13:13" x14ac:dyDescent="0.2">
      <c r="M18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RESOLUÇÃO 001_2012 </vt:lpstr>
      <vt:lpstr>base</vt:lpstr>
      <vt:lpstr>Planilha1</vt:lpstr>
      <vt:lpstr>implantação</vt:lpstr>
      <vt:lpstr>grandes itens</vt:lpstr>
      <vt:lpstr>cronograma</vt:lpstr>
      <vt:lpstr>composição dos itens</vt:lpstr>
      <vt:lpstr>base!Area_de_impressao</vt:lpstr>
      <vt:lpstr>cronograma!Area_de_impressao</vt:lpstr>
      <vt:lpstr>'grandes itens'!Area_de_impressao</vt:lpstr>
      <vt:lpstr>Planilha1!Area_de_impressao</vt:lpstr>
      <vt:lpstr>'RESOLUÇÃO 001_2012 '!Area_de_impressao</vt:lpstr>
      <vt:lpstr>'grandes itens'!Titulos_de_impressao</vt:lpstr>
    </vt:vector>
  </TitlesOfParts>
  <Company>PARANACIDADE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</dc:creator>
  <cp:lastModifiedBy>patty_c___@hotmail.com</cp:lastModifiedBy>
  <cp:lastPrinted>2020-06-04T17:12:06Z</cp:lastPrinted>
  <dcterms:created xsi:type="dcterms:W3CDTF">2012-01-30T17:22:44Z</dcterms:created>
  <dcterms:modified xsi:type="dcterms:W3CDTF">2020-06-05T13:22:43Z</dcterms:modified>
</cp:coreProperties>
</file>