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7235" windowHeight="5715"/>
  </bookViews>
  <sheets>
    <sheet name="Educador Físico" sheetId="1" r:id="rId1"/>
    <sheet name="Plan3" sheetId="3" r:id="rId2"/>
  </sheets>
  <calcPr calcId="144525"/>
</workbook>
</file>

<file path=xl/calcChain.xml><?xml version="1.0" encoding="utf-8"?>
<calcChain xmlns="http://schemas.openxmlformats.org/spreadsheetml/2006/main">
  <c r="B107" i="1"/>
  <c r="B105"/>
  <c r="B104"/>
  <c r="B103"/>
  <c r="B102"/>
  <c r="B101"/>
  <c r="J90"/>
  <c r="J88"/>
  <c r="K77"/>
  <c r="K76"/>
  <c r="K75"/>
  <c r="K74"/>
  <c r="K73"/>
  <c r="K72"/>
  <c r="J61"/>
  <c r="J50"/>
  <c r="J48"/>
  <c r="J46"/>
  <c r="J47" s="1"/>
  <c r="K31"/>
  <c r="J21"/>
  <c r="J27" s="1"/>
  <c r="J49" s="1"/>
  <c r="K7"/>
  <c r="K6"/>
  <c r="K8"/>
  <c r="K71" l="1"/>
  <c r="K78" s="1"/>
  <c r="K105" s="1"/>
  <c r="K5"/>
  <c r="K10" s="1"/>
  <c r="J16"/>
  <c r="K30"/>
  <c r="K35" s="1"/>
  <c r="K41" s="1"/>
  <c r="J51"/>
  <c r="K15" l="1"/>
  <c r="K21"/>
  <c r="K101"/>
  <c r="K23"/>
  <c r="K20"/>
  <c r="K60"/>
  <c r="K61" s="1"/>
  <c r="K66" s="1"/>
  <c r="K26"/>
  <c r="K22"/>
  <c r="K19"/>
  <c r="K50"/>
  <c r="K48"/>
  <c r="K49" s="1"/>
  <c r="K46"/>
  <c r="K25"/>
  <c r="K14"/>
  <c r="K24"/>
  <c r="K47"/>
  <c r="K16" l="1"/>
  <c r="K39" s="1"/>
  <c r="K51"/>
  <c r="K103" s="1"/>
  <c r="K27"/>
  <c r="K40" s="1"/>
  <c r="K42" l="1"/>
  <c r="K56" s="1"/>
  <c r="J56" s="1"/>
  <c r="K102" l="1"/>
  <c r="K55"/>
  <c r="J55" s="1"/>
  <c r="J57" s="1"/>
  <c r="K57" l="1"/>
  <c r="K65" s="1"/>
  <c r="K67" s="1"/>
  <c r="K104" s="1"/>
  <c r="K106" s="1"/>
  <c r="K82" s="1"/>
  <c r="K83" l="1"/>
  <c r="K86" s="1"/>
  <c r="K85" l="1"/>
  <c r="K93"/>
  <c r="K95" s="1"/>
  <c r="K87" s="1"/>
  <c r="K88" l="1"/>
  <c r="K107" s="1"/>
  <c r="K108" s="1"/>
  <c r="K97"/>
</calcChain>
</file>

<file path=xl/sharedStrings.xml><?xml version="1.0" encoding="utf-8"?>
<sst xmlns="http://schemas.openxmlformats.org/spreadsheetml/2006/main" count="177" uniqueCount="124">
  <si>
    <t xml:space="preserve">Tipo de serviço </t>
  </si>
  <si>
    <t>MÓDULO 1 - COMPOSIÇÃO DA REMUNERAÇÃO</t>
  </si>
  <si>
    <t>COMPOSIÇÃO DA REMUNERAÇÃO</t>
  </si>
  <si>
    <t>%</t>
  </si>
  <si>
    <t>VALOR (R$)</t>
  </si>
  <si>
    <t>A</t>
  </si>
  <si>
    <t>Salário Base</t>
  </si>
  <si>
    <t>B</t>
  </si>
  <si>
    <t xml:space="preserve">Adicional Periculosidade </t>
  </si>
  <si>
    <t>Percentual do adicional (30%)</t>
  </si>
  <si>
    <t>C</t>
  </si>
  <si>
    <t>Adicional Insalubridade</t>
  </si>
  <si>
    <t>Salário mínimo regional</t>
  </si>
  <si>
    <t>Percentual do adicional (10%, 20% ou 40%)</t>
  </si>
  <si>
    <t>D</t>
  </si>
  <si>
    <t>Adicional Noturno</t>
  </si>
  <si>
    <t>Divisor</t>
  </si>
  <si>
    <t>H. noturnas diárias</t>
  </si>
  <si>
    <t>Dias trab. por mês</t>
  </si>
  <si>
    <t>Percentual do adicional (20%)</t>
  </si>
  <si>
    <t>E</t>
  </si>
  <si>
    <t>Adicional de Hora Noturna Reduzida</t>
  </si>
  <si>
    <t>Conversor decimal (14,28%)</t>
  </si>
  <si>
    <t>F</t>
  </si>
  <si>
    <t>TOTAL DO MÓDULO 1</t>
  </si>
  <si>
    <t>MÓDULO 2 – ENCARGOS E BENEFÍCIOS ANUAIS, MENSAIS E DIÁRIOS</t>
  </si>
  <si>
    <t>Submódulo 2.1 - 13º Salário e Adicional de Férias</t>
  </si>
  <si>
    <r>
      <t>13º salário</t>
    </r>
    <r>
      <rPr>
        <sz val="10"/>
        <color indexed="10"/>
        <rFont val="Arial"/>
        <family val="2"/>
      </rPr>
      <t xml:space="preserve"> </t>
    </r>
  </si>
  <si>
    <t>Adicional de Férias de 1/3</t>
  </si>
  <si>
    <t/>
  </si>
  <si>
    <t>Submódulo 2.2 - GPS, FGTS e Outras Contribuições</t>
  </si>
  <si>
    <t>Contribuição previdenciária</t>
  </si>
  <si>
    <t xml:space="preserve">Salário Educação </t>
  </si>
  <si>
    <t>SAT (Seguro Acidente de Trabalho)</t>
  </si>
  <si>
    <t>CNAE</t>
  </si>
  <si>
    <t>inserir</t>
  </si>
  <si>
    <t>Alíquota do CNAE</t>
  </si>
  <si>
    <t>FAP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</si>
  <si>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</si>
  <si>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</si>
  <si>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</si>
  <si>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</si>
  <si>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</si>
  <si>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</si>
  <si>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</si>
  <si>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</si>
  <si>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</si>
  <si>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Vale-Transporte </t>
  </si>
  <si>
    <t>Dias</t>
  </si>
  <si>
    <t>Quantidade por dia</t>
  </si>
  <si>
    <t>Custo unitário</t>
  </si>
  <si>
    <t>-</t>
  </si>
  <si>
    <t>Valor mensal</t>
  </si>
  <si>
    <t>% de desconto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</si>
  <si>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</si>
  <si>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</si>
  <si>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</si>
  <si>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</si>
  <si>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</si>
  <si>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</si>
  <si>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</si>
  <si>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</si>
  <si>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</si>
  <si>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</si>
  <si>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</si>
  <si>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</si>
  <si>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</si>
  <si>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</si>
  <si>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</si>
  <si>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Incidência dos encargos do submódulo 2.2 sobre Aviso Prévio Trabalhado</t>
  </si>
  <si>
    <t>Multa do FGTS sobre a demissão sem justa causa</t>
  </si>
  <si>
    <t>TOTAL DO MÓDULO 3</t>
  </si>
  <si>
    <t>MÓDULO 4 – CUSTO DE REPOSIÇÃO DO PROFISSIONAL AUSENTE</t>
  </si>
  <si>
    <t>Submódulo 4.1 - Cobertura de Férias e Ausências Legais</t>
  </si>
  <si>
    <t>Provisão para reposição do posto durante as férias do titular</t>
  </si>
  <si>
    <t>Custo diário de reposição de profissional ausente por ausências legais, licença paternidade, acidente de trabalho, licença maternidade, etc.</t>
  </si>
  <si>
    <t>TOTAL SUBMÓDULO 4.1</t>
  </si>
  <si>
    <t>Submódulo 4.2 - Intrajornada</t>
  </si>
  <si>
    <t>Indenização por intervalo para repouso ou alimentação não concedido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</si>
  <si>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</si>
  <si>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</si>
  <si>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</si>
  <si>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</si>
  <si>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Ausências Legais</t>
  </si>
  <si>
    <t>4.2</t>
  </si>
  <si>
    <t>Intrajornada</t>
  </si>
  <si>
    <t>TOTAL DO MÓDULO 4</t>
  </si>
  <si>
    <t>MÓDULO 5 – INSUMOS DIVERSOS</t>
  </si>
  <si>
    <t>INSUMOS DIVERSOS</t>
  </si>
  <si>
    <t xml:space="preserve">Total uniformes/EPIs </t>
  </si>
  <si>
    <t>Quantidade anual</t>
  </si>
  <si>
    <t>Valor unitário</t>
  </si>
  <si>
    <t>*material de boa qualidade, com identificação da empresa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</si>
  <si>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</si>
  <si>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</si>
  <si>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</si>
  <si>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</si>
  <si>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</si>
  <si>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</si>
  <si>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</si>
  <si>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</si>
  <si>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</si>
  <si>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</si>
  <si>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</si>
  <si>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TOTAL DO MÓDULO 6</t>
  </si>
  <si>
    <t>a)</t>
  </si>
  <si>
    <t>Alíquota ISS % = ISS =</t>
  </si>
  <si>
    <t>b)</t>
  </si>
  <si>
    <t>c)</t>
  </si>
  <si>
    <t>Ba / (1 - ISS) = P1 =</t>
  </si>
  <si>
    <t>Valor do ISS = P1 - Ba =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</si>
  <si>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</si>
  <si>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</si>
  <si>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</si>
  <si>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</si>
  <si>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Camisa ou Camiseta Polo</t>
  </si>
  <si>
    <t xml:space="preserve">Não se incluem na base imponível do Imposto Sobre Serviços de Qualquer Natureza, o valor da folha de pagamento e os respectivos encargos sociais do serviço descrito no item 17.05 da lista de serviços anexa. = (Submódulo 2.3 + Módulo 5 + Custos indiretos + lucro)= Ba = </t>
  </si>
  <si>
    <t>Função: Educador Fisico</t>
  </si>
  <si>
    <t>Assistência Médica - CCT SINPEFEPAR 2022-2023</t>
  </si>
  <si>
    <t>Benefício Social Familiar - CCT SINPEFEPAR 2022-2023</t>
  </si>
  <si>
    <t>Fundo de Formação Profissional - CCT SINPEFEPAR 2022-2023</t>
  </si>
  <si>
    <t>Auxílio-Refeição/Alimentação - CCT SINPEFEPAR 2022-2023</t>
  </si>
  <si>
    <t>Adicional de Risco CCT SINPEFEPAR 2022-2023</t>
  </si>
  <si>
    <t>ISS ALÍQUOTA DE 3%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</si>
</sst>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0%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 applyAlignment="1"/>
    <xf numFmtId="10" fontId="0" fillId="4" borderId="4" xfId="2" applyNumberFormat="1" applyFont="1" applyFill="1" applyBorder="1" applyAlignment="1">
      <alignment horizontal="center"/>
    </xf>
    <xf numFmtId="43" fontId="0" fillId="4" borderId="6" xfId="1" applyFont="1" applyFill="1" applyBorder="1" applyAlignment="1"/>
    <xf numFmtId="0" fontId="0" fillId="0" borderId="4" xfId="0" applyFont="1" applyBorder="1" applyAlignment="1"/>
    <xf numFmtId="0" fontId="0" fillId="0" borderId="7" xfId="0" applyFont="1" applyBorder="1" applyAlignment="1"/>
    <xf numFmtId="0" fontId="0" fillId="0" borderId="7" xfId="0" applyFont="1" applyBorder="1"/>
    <xf numFmtId="0" fontId="0" fillId="0" borderId="0" xfId="0" applyFont="1"/>
    <xf numFmtId="0" fontId="0" fillId="0" borderId="5" xfId="0" applyFont="1" applyBorder="1" applyAlignment="1"/>
    <xf numFmtId="0" fontId="0" fillId="0" borderId="1" xfId="0" applyFont="1" applyBorder="1" applyAlignment="1">
      <alignment horizontal="right"/>
    </xf>
    <xf numFmtId="10" fontId="0" fillId="0" borderId="4" xfId="2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0" fontId="0" fillId="0" borderId="4" xfId="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/>
    <xf numFmtId="0" fontId="3" fillId="5" borderId="4" xfId="0" applyFont="1" applyFill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0" fontId="0" fillId="6" borderId="4" xfId="0" applyNumberFormat="1" applyFont="1" applyFill="1" applyBorder="1" applyAlignment="1">
      <alignment horizontal="center"/>
    </xf>
    <xf numFmtId="10" fontId="3" fillId="5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4" borderId="4" xfId="0" applyFont="1" applyFill="1" applyBorder="1" applyAlignment="1"/>
    <xf numFmtId="9" fontId="0" fillId="4" borderId="4" xfId="0" applyNumberFormat="1" applyFont="1" applyFill="1" applyBorder="1" applyAlignment="1"/>
    <xf numFmtId="2" fontId="0" fillId="4" borderId="4" xfId="0" applyNumberFormat="1" applyFont="1" applyFill="1" applyBorder="1" applyAlignment="1"/>
    <xf numFmtId="10" fontId="3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/>
    <xf numFmtId="43" fontId="0" fillId="4" borderId="4" xfId="1" applyFont="1" applyFill="1" applyBorder="1" applyAlignment="1"/>
    <xf numFmtId="0" fontId="0" fillId="0" borderId="3" xfId="0" applyFont="1" applyBorder="1" applyAlignment="1"/>
    <xf numFmtId="10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10" fontId="0" fillId="4" borderId="4" xfId="0" applyNumberFormat="1" applyFont="1" applyFill="1" applyBorder="1" applyAlignment="1"/>
    <xf numFmtId="10" fontId="0" fillId="0" borderId="4" xfId="2" applyNumberFormat="1" applyFont="1" applyBorder="1" applyAlignment="1"/>
    <xf numFmtId="165" fontId="0" fillId="0" borderId="4" xfId="2" applyNumberFormat="1" applyFont="1" applyBorder="1" applyAlignment="1"/>
    <xf numFmtId="0" fontId="0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5" fillId="0" borderId="10" xfId="2" applyNumberFormat="1" applyFont="1" applyBorder="1" applyAlignment="1"/>
    <xf numFmtId="0" fontId="5" fillId="0" borderId="14" xfId="0" applyFont="1" applyBorder="1" applyAlignment="1">
      <alignment horizontal="center"/>
    </xf>
    <xf numFmtId="0" fontId="6" fillId="0" borderId="14" xfId="0" applyFont="1" applyBorder="1"/>
    <xf numFmtId="0" fontId="5" fillId="0" borderId="0" xfId="0" applyFont="1" applyBorder="1" applyAlignment="1">
      <alignment horizontal="left"/>
    </xf>
    <xf numFmtId="10" fontId="5" fillId="0" borderId="0" xfId="2" applyNumberFormat="1" applyFont="1" applyBorder="1" applyAlignment="1"/>
    <xf numFmtId="0" fontId="5" fillId="0" borderId="16" xfId="0" applyFont="1" applyBorder="1" applyAlignment="1">
      <alignment horizontal="center"/>
    </xf>
    <xf numFmtId="2" fontId="3" fillId="0" borderId="0" xfId="0" applyNumberFormat="1" applyFont="1" applyFill="1" applyBorder="1"/>
    <xf numFmtId="4" fontId="0" fillId="0" borderId="4" xfId="0" applyNumberFormat="1" applyFont="1" applyBorder="1"/>
    <xf numFmtId="4" fontId="0" fillId="0" borderId="4" xfId="0" applyNumberFormat="1" applyFont="1" applyFill="1" applyBorder="1"/>
    <xf numFmtId="4" fontId="3" fillId="0" borderId="4" xfId="0" applyNumberFormat="1" applyFont="1" applyFill="1" applyBorder="1"/>
    <xf numFmtId="4" fontId="5" fillId="0" borderId="13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0" fillId="0" borderId="4" xfId="0" applyNumberFormat="1" applyFont="1" applyBorder="1" applyAlignment="1">
      <alignment horizontal="right"/>
    </xf>
    <xf numFmtId="4" fontId="0" fillId="4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/>
    <xf numFmtId="4" fontId="0" fillId="4" borderId="4" xfId="0" applyNumberFormat="1" applyFont="1" applyFill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3" fillId="5" borderId="4" xfId="0" applyNumberFormat="1" applyFont="1" applyFill="1" applyBorder="1" applyAlignment="1"/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4" xfId="0" applyFont="1" applyBorder="1"/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4" xfId="0" applyFont="1" applyBorder="1"/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9" fontId="0" fillId="4" borderId="1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3" borderId="4" xfId="0" quotePrefix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topLeftCell="A16" workbookViewId="0">
      <selection activeCell="B86" sqref="B86:I86"/>
    </sheetView>
  </sheetViews>
  <sheetFormatPr defaultRowHeight="15"/>
  <cols>
    <col min="2" max="2" width="41" customWidth="1"/>
    <col min="3" max="3" width="9.28515625" customWidth="1"/>
    <col min="4" max="4" width="9" customWidth="1"/>
    <col min="5" max="5" width="17.7109375" customWidth="1"/>
    <col min="6" max="6" width="17" customWidth="1"/>
    <col min="9" max="9" width="11.140625" customWidth="1"/>
    <col min="11" max="11" width="11.28515625" customWidth="1"/>
  </cols>
  <sheetData>
    <row r="1" spans="1:11" ht="20.25">
      <c r="A1" s="116" t="s">
        <v>0</v>
      </c>
      <c r="B1" s="117"/>
      <c r="C1" s="116" t="s">
        <v>117</v>
      </c>
      <c r="D1" s="118"/>
      <c r="E1" s="118"/>
      <c r="F1" s="118"/>
      <c r="G1" s="118"/>
      <c r="H1" s="118"/>
      <c r="I1" s="118"/>
      <c r="J1" s="118"/>
      <c r="K1" s="117"/>
    </row>
    <row r="2" spans="1:1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>
      <c r="A3" s="1">
        <v>1</v>
      </c>
      <c r="B3" s="81" t="s">
        <v>2</v>
      </c>
      <c r="C3" s="81"/>
      <c r="D3" s="81"/>
      <c r="E3" s="81"/>
      <c r="F3" s="81"/>
      <c r="G3" s="81"/>
      <c r="H3" s="81"/>
      <c r="I3" s="81"/>
      <c r="J3" s="1" t="s">
        <v>3</v>
      </c>
      <c r="K3" s="1" t="s">
        <v>4</v>
      </c>
    </row>
    <row r="4" spans="1:11">
      <c r="A4" s="1" t="s">
        <v>5</v>
      </c>
      <c r="B4" s="73" t="s">
        <v>6</v>
      </c>
      <c r="C4" s="108"/>
      <c r="D4" s="108"/>
      <c r="E4" s="108"/>
      <c r="F4" s="108"/>
      <c r="G4" s="108"/>
      <c r="H4" s="108"/>
      <c r="I4" s="108"/>
      <c r="J4" s="2"/>
      <c r="K4" s="59">
        <v>2830.4</v>
      </c>
    </row>
    <row r="5" spans="1:11">
      <c r="A5" s="1" t="s">
        <v>7</v>
      </c>
      <c r="B5" s="3" t="s">
        <v>8</v>
      </c>
      <c r="C5" s="104" t="s">
        <v>9</v>
      </c>
      <c r="D5" s="115"/>
      <c r="E5" s="115"/>
      <c r="F5" s="115"/>
      <c r="G5" s="115"/>
      <c r="H5" s="115"/>
      <c r="I5" s="105"/>
      <c r="J5" s="4">
        <v>0</v>
      </c>
      <c r="K5" s="60">
        <f>ROUND(K4*J5,2)</f>
        <v>0</v>
      </c>
    </row>
    <row r="6" spans="1:11">
      <c r="A6" s="1" t="s">
        <v>10</v>
      </c>
      <c r="B6" s="3" t="s">
        <v>11</v>
      </c>
      <c r="C6" s="114" t="s">
        <v>12</v>
      </c>
      <c r="D6" s="114"/>
      <c r="E6" s="114"/>
      <c r="F6" s="5">
        <v>1212</v>
      </c>
      <c r="G6" s="104" t="s">
        <v>13</v>
      </c>
      <c r="H6" s="115"/>
      <c r="I6" s="105"/>
      <c r="J6" s="4">
        <v>0</v>
      </c>
      <c r="K6" s="60">
        <f>ROUND(F6*J6,2)</f>
        <v>0</v>
      </c>
    </row>
    <row r="7" spans="1:11">
      <c r="A7" s="1" t="s">
        <v>14</v>
      </c>
      <c r="B7" s="6" t="s">
        <v>15</v>
      </c>
      <c r="C7" s="7" t="s">
        <v>16</v>
      </c>
      <c r="D7" s="7">
        <v>200</v>
      </c>
      <c r="E7" s="7" t="s">
        <v>17</v>
      </c>
      <c r="F7" s="8">
        <v>7</v>
      </c>
      <c r="G7" s="9" t="s">
        <v>18</v>
      </c>
      <c r="H7" s="10">
        <v>22</v>
      </c>
      <c r="I7" s="11" t="s">
        <v>19</v>
      </c>
      <c r="J7" s="12">
        <v>0</v>
      </c>
      <c r="K7" s="60">
        <f>ROUND((K4+K9)/D7*F7*H7*J7,2)</f>
        <v>0</v>
      </c>
    </row>
    <row r="8" spans="1:11">
      <c r="A8" s="13" t="s">
        <v>20</v>
      </c>
      <c r="B8" s="3" t="s">
        <v>21</v>
      </c>
      <c r="C8" s="115" t="s">
        <v>22</v>
      </c>
      <c r="D8" s="115"/>
      <c r="E8" s="115"/>
      <c r="F8" s="115"/>
      <c r="G8" s="115"/>
      <c r="H8" s="115"/>
      <c r="I8" s="105"/>
      <c r="J8" s="14">
        <v>0</v>
      </c>
      <c r="K8" s="60">
        <f>ROUND(((K4+K9)/D7*F7*H7*J7)*J8,2)</f>
        <v>0</v>
      </c>
    </row>
    <row r="9" spans="1:11">
      <c r="A9" s="1" t="s">
        <v>23</v>
      </c>
      <c r="B9" s="74" t="s">
        <v>122</v>
      </c>
      <c r="C9" s="73"/>
      <c r="D9" s="73"/>
      <c r="E9" s="73"/>
      <c r="F9" s="73"/>
      <c r="G9" s="73"/>
      <c r="H9" s="73"/>
      <c r="I9" s="73"/>
      <c r="J9" s="14"/>
      <c r="K9" s="60">
        <v>0</v>
      </c>
    </row>
    <row r="10" spans="1:11">
      <c r="A10" s="95" t="s">
        <v>24</v>
      </c>
      <c r="B10" s="95"/>
      <c r="C10" s="95"/>
      <c r="D10" s="95"/>
      <c r="E10" s="95"/>
      <c r="F10" s="95"/>
      <c r="G10" s="95"/>
      <c r="H10" s="95"/>
      <c r="I10" s="95"/>
      <c r="J10" s="95"/>
      <c r="K10" s="61">
        <f>ROUND(SUM(K4:K9),2)</f>
        <v>2830.4</v>
      </c>
    </row>
    <row r="11" spans="1:1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1">
      <c r="A12" s="95" t="s">
        <v>25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>
      <c r="A13" s="110" t="s">
        <v>26</v>
      </c>
      <c r="B13" s="110"/>
      <c r="C13" s="110"/>
      <c r="D13" s="110"/>
      <c r="E13" s="110"/>
      <c r="F13" s="110"/>
      <c r="G13" s="110"/>
      <c r="H13" s="110"/>
      <c r="I13" s="110"/>
      <c r="J13" s="17" t="s">
        <v>3</v>
      </c>
      <c r="K13" s="17" t="s">
        <v>4</v>
      </c>
    </row>
    <row r="14" spans="1:11">
      <c r="A14" s="1" t="s">
        <v>5</v>
      </c>
      <c r="B14" s="73" t="s">
        <v>27</v>
      </c>
      <c r="C14" s="73"/>
      <c r="D14" s="73"/>
      <c r="E14" s="73"/>
      <c r="F14" s="73"/>
      <c r="G14" s="73"/>
      <c r="H14" s="73"/>
      <c r="I14" s="73"/>
      <c r="J14" s="18">
        <v>8.3299999999999999E-2</v>
      </c>
      <c r="K14" s="48">
        <f>ROUND($K$10*J14,2)</f>
        <v>235.77</v>
      </c>
    </row>
    <row r="15" spans="1:11">
      <c r="A15" s="1" t="s">
        <v>7</v>
      </c>
      <c r="B15" s="73" t="s">
        <v>28</v>
      </c>
      <c r="C15" s="73"/>
      <c r="D15" s="73"/>
      <c r="E15" s="73"/>
      <c r="F15" s="73"/>
      <c r="G15" s="73"/>
      <c r="H15" s="73"/>
      <c r="I15" s="73"/>
      <c r="J15" s="19">
        <v>6.8599999999999994E-2</v>
      </c>
      <c r="K15" s="48">
        <f>ROUND(J15*K10,2)</f>
        <v>194.17</v>
      </c>
    </row>
    <row r="16" spans="1:11">
      <c r="A16" s="111" t="s">
        <v>29</v>
      </c>
      <c r="B16" s="95"/>
      <c r="C16" s="95"/>
      <c r="D16" s="95"/>
      <c r="E16" s="95"/>
      <c r="F16" s="95"/>
      <c r="G16" s="95"/>
      <c r="H16" s="95"/>
      <c r="I16" s="95"/>
      <c r="J16" s="20">
        <f>TRUNC(SUM(J14:J15),4)</f>
        <v>0.15190000000000001</v>
      </c>
      <c r="K16" s="58">
        <f>ROUND(SUM(K14:K15),2)</f>
        <v>429.94</v>
      </c>
    </row>
    <row r="17" spans="1:1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>
      <c r="A18" s="110" t="s">
        <v>30</v>
      </c>
      <c r="B18" s="110"/>
      <c r="C18" s="110"/>
      <c r="D18" s="110"/>
      <c r="E18" s="110"/>
      <c r="F18" s="110"/>
      <c r="G18" s="110"/>
      <c r="H18" s="110"/>
      <c r="I18" s="110"/>
      <c r="J18" s="17" t="s">
        <v>3</v>
      </c>
      <c r="K18" s="17" t="s">
        <v>4</v>
      </c>
    </row>
    <row r="19" spans="1:11">
      <c r="A19" s="1" t="s">
        <v>5</v>
      </c>
      <c r="B19" s="73" t="s">
        <v>31</v>
      </c>
      <c r="C19" s="73"/>
      <c r="D19" s="73"/>
      <c r="E19" s="73"/>
      <c r="F19" s="73"/>
      <c r="G19" s="73"/>
      <c r="H19" s="73"/>
      <c r="I19" s="73"/>
      <c r="J19" s="18">
        <v>0.2</v>
      </c>
      <c r="K19" s="48">
        <f t="shared" ref="K19:K26" si="0">ROUND(J19*$K$10,2)</f>
        <v>566.08000000000004</v>
      </c>
    </row>
    <row r="20" spans="1:11">
      <c r="A20" s="1" t="s">
        <v>7</v>
      </c>
      <c r="B20" s="108" t="s">
        <v>32</v>
      </c>
      <c r="C20" s="108"/>
      <c r="D20" s="73"/>
      <c r="E20" s="73"/>
      <c r="F20" s="73"/>
      <c r="G20" s="73"/>
      <c r="H20" s="73"/>
      <c r="I20" s="73"/>
      <c r="J20" s="18">
        <v>2.5000000000000001E-2</v>
      </c>
      <c r="K20" s="48">
        <f t="shared" si="0"/>
        <v>70.760000000000005</v>
      </c>
    </row>
    <row r="21" spans="1:11">
      <c r="A21" s="21" t="s">
        <v>10</v>
      </c>
      <c r="B21" s="3" t="s">
        <v>33</v>
      </c>
      <c r="C21" s="22"/>
      <c r="D21" s="22" t="s">
        <v>34</v>
      </c>
      <c r="E21" s="23" t="s">
        <v>35</v>
      </c>
      <c r="F21" s="6" t="s">
        <v>36</v>
      </c>
      <c r="G21" s="24">
        <v>0.03</v>
      </c>
      <c r="H21" s="6" t="s">
        <v>37</v>
      </c>
      <c r="I21" s="25">
        <v>1</v>
      </c>
      <c r="J21" s="18">
        <f>I21*G21</f>
        <v>0.03</v>
      </c>
      <c r="K21" s="48">
        <f t="shared" si="0"/>
        <v>84.91</v>
      </c>
    </row>
    <row r="22" spans="1:11">
      <c r="A22" s="1" t="s">
        <v>14</v>
      </c>
      <c r="B22" s="109" t="s">
        <v>38</v>
      </c>
      <c r="C22" s="109"/>
      <c r="D22" s="73"/>
      <c r="E22" s="73"/>
      <c r="F22" s="73"/>
      <c r="G22" s="73"/>
      <c r="H22" s="73"/>
      <c r="I22" s="73"/>
      <c r="J22" s="18">
        <v>1.4999999999999999E-2</v>
      </c>
      <c r="K22" s="48">
        <f t="shared" si="0"/>
        <v>42.46</v>
      </c>
    </row>
    <row r="23" spans="1:11">
      <c r="A23" s="1" t="s">
        <v>20</v>
      </c>
      <c r="B23" s="73" t="s">
        <v>39</v>
      </c>
      <c r="C23" s="73"/>
      <c r="D23" s="73"/>
      <c r="E23" s="73"/>
      <c r="F23" s="73"/>
      <c r="G23" s="73"/>
      <c r="H23" s="73"/>
      <c r="I23" s="73"/>
      <c r="J23" s="18">
        <v>0.01</v>
      </c>
      <c r="K23" s="48">
        <f t="shared" si="0"/>
        <v>28.3</v>
      </c>
    </row>
    <row r="24" spans="1:11">
      <c r="A24" s="1" t="s">
        <v>23</v>
      </c>
      <c r="B24" s="73" t="s">
        <v>40</v>
      </c>
      <c r="C24" s="73"/>
      <c r="D24" s="73"/>
      <c r="E24" s="73"/>
      <c r="F24" s="73"/>
      <c r="G24" s="73"/>
      <c r="H24" s="73"/>
      <c r="I24" s="73"/>
      <c r="J24" s="18">
        <v>6.0000000000000001E-3</v>
      </c>
      <c r="K24" s="48">
        <f t="shared" si="0"/>
        <v>16.98</v>
      </c>
    </row>
    <row r="25" spans="1:11">
      <c r="A25" s="1" t="s">
        <v>41</v>
      </c>
      <c r="B25" s="73" t="s">
        <v>42</v>
      </c>
      <c r="C25" s="73"/>
      <c r="D25" s="73"/>
      <c r="E25" s="73"/>
      <c r="F25" s="73"/>
      <c r="G25" s="73"/>
      <c r="H25" s="73"/>
      <c r="I25" s="73"/>
      <c r="J25" s="18">
        <v>2E-3</v>
      </c>
      <c r="K25" s="48">
        <f t="shared" si="0"/>
        <v>5.66</v>
      </c>
    </row>
    <row r="26" spans="1:11">
      <c r="A26" s="1" t="s">
        <v>43</v>
      </c>
      <c r="B26" s="73" t="s">
        <v>44</v>
      </c>
      <c r="C26" s="73"/>
      <c r="D26" s="73"/>
      <c r="E26" s="73"/>
      <c r="F26" s="73"/>
      <c r="G26" s="73"/>
      <c r="H26" s="73"/>
      <c r="I26" s="73"/>
      <c r="J26" s="18">
        <v>0.08</v>
      </c>
      <c r="K26" s="48">
        <f t="shared" si="0"/>
        <v>226.43</v>
      </c>
    </row>
    <row r="27" spans="1:11">
      <c r="A27" s="81" t="s">
        <v>45</v>
      </c>
      <c r="B27" s="81"/>
      <c r="C27" s="81"/>
      <c r="D27" s="81"/>
      <c r="E27" s="81"/>
      <c r="F27" s="81"/>
      <c r="G27" s="81"/>
      <c r="H27" s="81"/>
      <c r="I27" s="81"/>
      <c r="J27" s="26">
        <f>SUM(J19:J26)</f>
        <v>0.36800000000000005</v>
      </c>
      <c r="K27" s="55">
        <f>ROUND(SUM(K19:K26),2)</f>
        <v>1041.58</v>
      </c>
    </row>
    <row r="28" spans="1:1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2"/>
    </row>
    <row r="29" spans="1:11">
      <c r="A29" s="81" t="s">
        <v>46</v>
      </c>
      <c r="B29" s="81"/>
      <c r="C29" s="81"/>
      <c r="D29" s="81"/>
      <c r="E29" s="81"/>
      <c r="F29" s="81"/>
      <c r="G29" s="81"/>
      <c r="H29" s="81"/>
      <c r="I29" s="81"/>
      <c r="J29" s="26"/>
      <c r="K29" s="1" t="s">
        <v>4</v>
      </c>
    </row>
    <row r="30" spans="1:11">
      <c r="A30" s="1" t="s">
        <v>5</v>
      </c>
      <c r="B30" s="6" t="s">
        <v>47</v>
      </c>
      <c r="C30" s="6" t="s">
        <v>48</v>
      </c>
      <c r="D30" s="6">
        <v>22</v>
      </c>
      <c r="E30" s="6" t="s">
        <v>49</v>
      </c>
      <c r="F30" s="23">
        <v>2</v>
      </c>
      <c r="G30" s="6" t="s">
        <v>50</v>
      </c>
      <c r="H30" s="23">
        <v>4.5</v>
      </c>
      <c r="I30" s="6"/>
      <c r="J30" s="27" t="s">
        <v>51</v>
      </c>
      <c r="K30" s="56">
        <f>ROUND((D30*F30*H30)-(K4*0.06),2)</f>
        <v>28.18</v>
      </c>
    </row>
    <row r="31" spans="1:11">
      <c r="A31" s="1" t="s">
        <v>7</v>
      </c>
      <c r="B31" s="28" t="s">
        <v>121</v>
      </c>
      <c r="C31" s="104" t="s">
        <v>52</v>
      </c>
      <c r="D31" s="105"/>
      <c r="E31" s="29">
        <v>450</v>
      </c>
      <c r="F31" s="30" t="s">
        <v>53</v>
      </c>
      <c r="G31" s="106">
        <v>0.2</v>
      </c>
      <c r="H31" s="107"/>
      <c r="I31" s="6"/>
      <c r="J31" s="27" t="s">
        <v>51</v>
      </c>
      <c r="K31" s="56">
        <f>ROUND(E31*(100%-G31),2)</f>
        <v>360</v>
      </c>
    </row>
    <row r="32" spans="1:11">
      <c r="A32" s="1" t="s">
        <v>10</v>
      </c>
      <c r="B32" s="98" t="s">
        <v>118</v>
      </c>
      <c r="C32" s="63"/>
      <c r="D32" s="63"/>
      <c r="E32" s="63"/>
      <c r="F32" s="63"/>
      <c r="G32" s="63"/>
      <c r="H32" s="63"/>
      <c r="I32" s="64"/>
      <c r="J32" s="27" t="s">
        <v>51</v>
      </c>
      <c r="K32" s="57">
        <v>64</v>
      </c>
    </row>
    <row r="33" spans="1:11">
      <c r="A33" s="1" t="s">
        <v>14</v>
      </c>
      <c r="B33" s="99" t="s">
        <v>119</v>
      </c>
      <c r="C33" s="100"/>
      <c r="D33" s="100"/>
      <c r="E33" s="100"/>
      <c r="F33" s="100"/>
      <c r="G33" s="100"/>
      <c r="H33" s="100"/>
      <c r="I33" s="100"/>
      <c r="J33" s="27" t="s">
        <v>51</v>
      </c>
      <c r="K33" s="57">
        <v>21</v>
      </c>
    </row>
    <row r="34" spans="1:11">
      <c r="A34" s="1" t="s">
        <v>20</v>
      </c>
      <c r="B34" s="98" t="s">
        <v>120</v>
      </c>
      <c r="C34" s="63"/>
      <c r="D34" s="63"/>
      <c r="E34" s="63"/>
      <c r="F34" s="63"/>
      <c r="G34" s="63"/>
      <c r="H34" s="63"/>
      <c r="I34" s="64"/>
      <c r="J34" s="27"/>
      <c r="K34" s="57">
        <v>21</v>
      </c>
    </row>
    <row r="35" spans="1:11">
      <c r="A35" s="81" t="s">
        <v>54</v>
      </c>
      <c r="B35" s="81"/>
      <c r="C35" s="81"/>
      <c r="D35" s="81"/>
      <c r="E35" s="81"/>
      <c r="F35" s="81"/>
      <c r="G35" s="81"/>
      <c r="H35" s="81"/>
      <c r="I35" s="81"/>
      <c r="J35" s="81"/>
      <c r="K35" s="55">
        <f>ROUND(SUM(K30:K34),2)</f>
        <v>494.18</v>
      </c>
    </row>
    <row r="36" spans="1:1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2"/>
    </row>
    <row r="37" spans="1:11">
      <c r="A37" s="103" t="s">
        <v>55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>
      <c r="A38" s="81" t="s">
        <v>56</v>
      </c>
      <c r="B38" s="81"/>
      <c r="C38" s="81"/>
      <c r="D38" s="81"/>
      <c r="E38" s="81"/>
      <c r="F38" s="81"/>
      <c r="G38" s="81"/>
      <c r="H38" s="81"/>
      <c r="I38" s="81"/>
      <c r="J38" s="81"/>
      <c r="K38" s="1" t="s">
        <v>4</v>
      </c>
    </row>
    <row r="39" spans="1:11">
      <c r="A39" s="1" t="s">
        <v>57</v>
      </c>
      <c r="B39" s="73" t="s">
        <v>58</v>
      </c>
      <c r="C39" s="73"/>
      <c r="D39" s="73"/>
      <c r="E39" s="73"/>
      <c r="F39" s="73"/>
      <c r="G39" s="73"/>
      <c r="H39" s="73"/>
      <c r="I39" s="73"/>
      <c r="J39" s="73"/>
      <c r="K39" s="48">
        <f>K16</f>
        <v>429.94</v>
      </c>
    </row>
    <row r="40" spans="1:11">
      <c r="A40" s="13" t="s">
        <v>59</v>
      </c>
      <c r="B40" s="73" t="s">
        <v>60</v>
      </c>
      <c r="C40" s="73"/>
      <c r="D40" s="73"/>
      <c r="E40" s="73"/>
      <c r="F40" s="73"/>
      <c r="G40" s="73"/>
      <c r="H40" s="73"/>
      <c r="I40" s="73"/>
      <c r="J40" s="73"/>
      <c r="K40" s="49">
        <f>K27</f>
        <v>1041.58</v>
      </c>
    </row>
    <row r="41" spans="1:11">
      <c r="A41" s="13" t="s">
        <v>61</v>
      </c>
      <c r="B41" s="73" t="s">
        <v>62</v>
      </c>
      <c r="C41" s="73"/>
      <c r="D41" s="73"/>
      <c r="E41" s="73"/>
      <c r="F41" s="73"/>
      <c r="G41" s="73"/>
      <c r="H41" s="73"/>
      <c r="I41" s="73"/>
      <c r="J41" s="73"/>
      <c r="K41" s="49">
        <f>K35</f>
        <v>494.18</v>
      </c>
    </row>
    <row r="42" spans="1:11">
      <c r="A42" s="81" t="s">
        <v>63</v>
      </c>
      <c r="B42" s="81"/>
      <c r="C42" s="81"/>
      <c r="D42" s="81"/>
      <c r="E42" s="81"/>
      <c r="F42" s="81"/>
      <c r="G42" s="81"/>
      <c r="H42" s="81"/>
      <c r="I42" s="81"/>
      <c r="J42" s="81"/>
      <c r="K42" s="50">
        <f>ROUND(SUM(K39:K41),2)</f>
        <v>1965.7</v>
      </c>
    </row>
    <row r="43" spans="1:1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1">
      <c r="A44" s="95" t="s">
        <v>64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</row>
    <row r="45" spans="1:11">
      <c r="A45" s="1">
        <v>3</v>
      </c>
      <c r="B45" s="81" t="s">
        <v>65</v>
      </c>
      <c r="C45" s="81"/>
      <c r="D45" s="81"/>
      <c r="E45" s="81"/>
      <c r="F45" s="81"/>
      <c r="G45" s="81"/>
      <c r="H45" s="81"/>
      <c r="I45" s="81"/>
      <c r="J45" s="1" t="s">
        <v>3</v>
      </c>
      <c r="K45" s="1" t="s">
        <v>4</v>
      </c>
    </row>
    <row r="46" spans="1:11">
      <c r="A46" s="1" t="s">
        <v>5</v>
      </c>
      <c r="B46" s="94" t="s">
        <v>66</v>
      </c>
      <c r="C46" s="94"/>
      <c r="D46" s="94"/>
      <c r="E46" s="94"/>
      <c r="F46" s="94"/>
      <c r="G46" s="94"/>
      <c r="H46" s="94"/>
      <c r="I46" s="94"/>
      <c r="J46" s="31">
        <f>100%/12</f>
        <v>8.3333333333333329E-2</v>
      </c>
      <c r="K46" s="49">
        <f>ROUND($K$10*J46,2)</f>
        <v>235.87</v>
      </c>
    </row>
    <row r="47" spans="1:11">
      <c r="A47" s="1" t="s">
        <v>7</v>
      </c>
      <c r="B47" s="73" t="s">
        <v>67</v>
      </c>
      <c r="C47" s="73"/>
      <c r="D47" s="73"/>
      <c r="E47" s="73"/>
      <c r="F47" s="73"/>
      <c r="G47" s="73"/>
      <c r="H47" s="73"/>
      <c r="I47" s="73"/>
      <c r="J47" s="32">
        <f>0.08*J46</f>
        <v>6.6666666666666662E-3</v>
      </c>
      <c r="K47" s="48">
        <f>ROUND(J47*K10,2)</f>
        <v>18.87</v>
      </c>
    </row>
    <row r="48" spans="1:11">
      <c r="A48" s="1" t="s">
        <v>10</v>
      </c>
      <c r="B48" s="73" t="s">
        <v>68</v>
      </c>
      <c r="C48" s="73"/>
      <c r="D48" s="73"/>
      <c r="E48" s="73"/>
      <c r="F48" s="73"/>
      <c r="G48" s="73"/>
      <c r="H48" s="73"/>
      <c r="I48" s="73"/>
      <c r="J48" s="18">
        <f>(100/30*7/12)%</f>
        <v>1.9444444444444445E-2</v>
      </c>
      <c r="K48" s="48">
        <f>ROUND($K$10*J48,2)</f>
        <v>55.04</v>
      </c>
    </row>
    <row r="49" spans="1:11">
      <c r="A49" s="1" t="s">
        <v>14</v>
      </c>
      <c r="B49" s="73" t="s">
        <v>69</v>
      </c>
      <c r="C49" s="73"/>
      <c r="D49" s="73"/>
      <c r="E49" s="73"/>
      <c r="F49" s="73"/>
      <c r="G49" s="73"/>
      <c r="H49" s="73"/>
      <c r="I49" s="73"/>
      <c r="J49" s="19">
        <f>J27*J48</f>
        <v>7.1555555555555565E-3</v>
      </c>
      <c r="K49" s="48">
        <f>ROUND(K48*J27,2)</f>
        <v>20.25</v>
      </c>
    </row>
    <row r="50" spans="1:11">
      <c r="A50" s="1" t="s">
        <v>20</v>
      </c>
      <c r="B50" s="94" t="s">
        <v>70</v>
      </c>
      <c r="C50" s="94"/>
      <c r="D50" s="94"/>
      <c r="E50" s="94"/>
      <c r="F50" s="94"/>
      <c r="G50" s="94"/>
      <c r="H50" s="94"/>
      <c r="I50" s="94"/>
      <c r="J50" s="31">
        <f>1*0.08*0.4%</f>
        <v>3.2000000000000003E-4</v>
      </c>
      <c r="K50" s="48">
        <f>ROUND($K$10*J50,2)</f>
        <v>0.91</v>
      </c>
    </row>
    <row r="51" spans="1:11">
      <c r="A51" s="81" t="s">
        <v>71</v>
      </c>
      <c r="B51" s="81"/>
      <c r="C51" s="81"/>
      <c r="D51" s="81"/>
      <c r="E51" s="81"/>
      <c r="F51" s="81"/>
      <c r="G51" s="81"/>
      <c r="H51" s="81"/>
      <c r="I51" s="81"/>
      <c r="J51" s="26">
        <f>ROUND(SUM(J46:J50),4)</f>
        <v>0.1169</v>
      </c>
      <c r="K51" s="55">
        <f>ROUND(SUM(K46:K50),2)</f>
        <v>330.94</v>
      </c>
    </row>
    <row r="52" spans="1:1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>
      <c r="A53" s="95" t="s">
        <v>72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>
      <c r="A54" s="81" t="s">
        <v>73</v>
      </c>
      <c r="B54" s="81"/>
      <c r="C54" s="81"/>
      <c r="D54" s="81"/>
      <c r="E54" s="81"/>
      <c r="F54" s="81"/>
      <c r="G54" s="81"/>
      <c r="H54" s="81"/>
      <c r="I54" s="81"/>
      <c r="J54" s="1" t="s">
        <v>3</v>
      </c>
      <c r="K54" s="1" t="s">
        <v>4</v>
      </c>
    </row>
    <row r="55" spans="1:11">
      <c r="A55" s="1" t="s">
        <v>5</v>
      </c>
      <c r="B55" s="62" t="s">
        <v>74</v>
      </c>
      <c r="C55" s="63"/>
      <c r="D55" s="63"/>
      <c r="E55" s="63"/>
      <c r="F55" s="63"/>
      <c r="G55" s="63"/>
      <c r="H55" s="63"/>
      <c r="I55" s="64"/>
      <c r="J55" s="18">
        <f>ROUND(K55*1/K10,4)</f>
        <v>0.14169999999999999</v>
      </c>
      <c r="K55" s="48">
        <f>ROUND((K10+K42+K71)/12,2)</f>
        <v>401.06</v>
      </c>
    </row>
    <row r="56" spans="1:11" ht="16.5" customHeight="1">
      <c r="A56" s="1" t="s">
        <v>7</v>
      </c>
      <c r="B56" s="91" t="s">
        <v>75</v>
      </c>
      <c r="C56" s="92"/>
      <c r="D56" s="92"/>
      <c r="E56" s="92"/>
      <c r="F56" s="92"/>
      <c r="G56" s="92"/>
      <c r="H56" s="92"/>
      <c r="I56" s="93"/>
      <c r="J56" s="18">
        <f>ROUND(K56*1/K10,4)</f>
        <v>6.4000000000000003E-3</v>
      </c>
      <c r="K56" s="48">
        <f>ROUND((K10+K42+K71)/12/22,2)</f>
        <v>18.23</v>
      </c>
    </row>
    <row r="57" spans="1:11">
      <c r="A57" s="65" t="s">
        <v>76</v>
      </c>
      <c r="B57" s="66"/>
      <c r="C57" s="66"/>
      <c r="D57" s="66"/>
      <c r="E57" s="66"/>
      <c r="F57" s="66"/>
      <c r="G57" s="66"/>
      <c r="H57" s="66"/>
      <c r="I57" s="67"/>
      <c r="J57" s="26">
        <f>TRUNC(SUM(J55:J56),4)</f>
        <v>0.14810000000000001</v>
      </c>
      <c r="K57" s="55">
        <f>ROUND(SUM(K55:K56),2)</f>
        <v>419.29</v>
      </c>
    </row>
    <row r="58" spans="1:11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>
      <c r="A59" s="65" t="s">
        <v>77</v>
      </c>
      <c r="B59" s="66"/>
      <c r="C59" s="66"/>
      <c r="D59" s="66"/>
      <c r="E59" s="66"/>
      <c r="F59" s="66"/>
      <c r="G59" s="66"/>
      <c r="H59" s="66"/>
      <c r="I59" s="67"/>
      <c r="J59" s="1" t="s">
        <v>3</v>
      </c>
      <c r="K59" s="1" t="s">
        <v>4</v>
      </c>
    </row>
    <row r="60" spans="1:11">
      <c r="A60" s="1" t="s">
        <v>5</v>
      </c>
      <c r="B60" s="73" t="s">
        <v>78</v>
      </c>
      <c r="C60" s="73"/>
      <c r="D60" s="73"/>
      <c r="E60" s="73"/>
      <c r="F60" s="73"/>
      <c r="G60" s="73"/>
      <c r="H60" s="73"/>
      <c r="I60" s="73"/>
      <c r="J60" s="18">
        <v>0</v>
      </c>
      <c r="K60" s="48">
        <f>ROUND($K$10*J60,2)</f>
        <v>0</v>
      </c>
    </row>
    <row r="61" spans="1:11">
      <c r="A61" s="65" t="s">
        <v>79</v>
      </c>
      <c r="B61" s="66"/>
      <c r="C61" s="66"/>
      <c r="D61" s="66"/>
      <c r="E61" s="66"/>
      <c r="F61" s="66"/>
      <c r="G61" s="66"/>
      <c r="H61" s="66"/>
      <c r="I61" s="67"/>
      <c r="J61" s="26">
        <f>TRUNC(SUM(J60),4)</f>
        <v>0</v>
      </c>
      <c r="K61" s="55">
        <f>TRUNC(SUM(K60),2)</f>
        <v>0</v>
      </c>
    </row>
    <row r="62" spans="1:11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>
      <c r="A63" s="70" t="s">
        <v>80</v>
      </c>
      <c r="B63" s="71"/>
      <c r="C63" s="71"/>
      <c r="D63" s="71"/>
      <c r="E63" s="71"/>
      <c r="F63" s="71"/>
      <c r="G63" s="71"/>
      <c r="H63" s="71"/>
      <c r="I63" s="71"/>
      <c r="J63" s="71"/>
      <c r="K63" s="72"/>
    </row>
    <row r="64" spans="1:11">
      <c r="A64" s="65" t="s">
        <v>81</v>
      </c>
      <c r="B64" s="66"/>
      <c r="C64" s="66"/>
      <c r="D64" s="66"/>
      <c r="E64" s="66"/>
      <c r="F64" s="66"/>
      <c r="G64" s="66"/>
      <c r="H64" s="66"/>
      <c r="I64" s="66"/>
      <c r="J64" s="67"/>
      <c r="K64" s="1" t="s">
        <v>4</v>
      </c>
    </row>
    <row r="65" spans="1:11">
      <c r="A65" s="1" t="s">
        <v>82</v>
      </c>
      <c r="B65" s="62" t="s">
        <v>83</v>
      </c>
      <c r="C65" s="63"/>
      <c r="D65" s="63"/>
      <c r="E65" s="63"/>
      <c r="F65" s="63"/>
      <c r="G65" s="63"/>
      <c r="H65" s="63"/>
      <c r="I65" s="63"/>
      <c r="J65" s="64"/>
      <c r="K65" s="48">
        <f>K57</f>
        <v>419.29</v>
      </c>
    </row>
    <row r="66" spans="1:11">
      <c r="A66" s="13" t="s">
        <v>84</v>
      </c>
      <c r="B66" s="62" t="s">
        <v>85</v>
      </c>
      <c r="C66" s="63"/>
      <c r="D66" s="63"/>
      <c r="E66" s="63"/>
      <c r="F66" s="63"/>
      <c r="G66" s="63"/>
      <c r="H66" s="63"/>
      <c r="I66" s="63"/>
      <c r="J66" s="64"/>
      <c r="K66" s="49">
        <f>K61</f>
        <v>0</v>
      </c>
    </row>
    <row r="67" spans="1:11">
      <c r="A67" s="65" t="s">
        <v>86</v>
      </c>
      <c r="B67" s="66"/>
      <c r="C67" s="66"/>
      <c r="D67" s="66"/>
      <c r="E67" s="66"/>
      <c r="F67" s="66"/>
      <c r="G67" s="66"/>
      <c r="H67" s="66"/>
      <c r="I67" s="66"/>
      <c r="J67" s="67"/>
      <c r="K67" s="50">
        <f>TRUNC(SUM(K65:K66),2)</f>
        <v>419.29</v>
      </c>
    </row>
    <row r="68" spans="1:11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>
      <c r="A69" s="78" t="s">
        <v>87</v>
      </c>
      <c r="B69" s="79"/>
      <c r="C69" s="79"/>
      <c r="D69" s="79"/>
      <c r="E69" s="79"/>
      <c r="F69" s="79"/>
      <c r="G69" s="79"/>
      <c r="H69" s="79"/>
      <c r="I69" s="79"/>
      <c r="J69" s="79"/>
      <c r="K69" s="80"/>
    </row>
    <row r="70" spans="1:11">
      <c r="A70" s="1">
        <v>5</v>
      </c>
      <c r="B70" s="81" t="s">
        <v>88</v>
      </c>
      <c r="C70" s="81"/>
      <c r="D70" s="81"/>
      <c r="E70" s="81"/>
      <c r="F70" s="81"/>
      <c r="G70" s="81"/>
      <c r="H70" s="81"/>
      <c r="I70" s="81"/>
      <c r="J70" s="1"/>
      <c r="K70" s="1" t="s">
        <v>4</v>
      </c>
    </row>
    <row r="71" spans="1:11">
      <c r="A71" s="1" t="s">
        <v>5</v>
      </c>
      <c r="B71" s="90" t="s">
        <v>89</v>
      </c>
      <c r="C71" s="90"/>
      <c r="D71" s="90"/>
      <c r="E71" s="90"/>
      <c r="F71" s="90"/>
      <c r="G71" s="90"/>
      <c r="H71" s="90"/>
      <c r="I71" s="90"/>
      <c r="J71" s="1" t="s">
        <v>51</v>
      </c>
      <c r="K71" s="55">
        <f>ROUND(SUM(K72:K77),2)</f>
        <v>16.670000000000002</v>
      </c>
    </row>
    <row r="72" spans="1:11" ht="15.75" customHeight="1">
      <c r="A72" s="1"/>
      <c r="B72" s="33" t="s">
        <v>115</v>
      </c>
      <c r="C72" s="83" t="s">
        <v>90</v>
      </c>
      <c r="D72" s="84"/>
      <c r="E72" s="85"/>
      <c r="F72" s="34">
        <v>4</v>
      </c>
      <c r="G72" s="2" t="s">
        <v>91</v>
      </c>
      <c r="H72" s="86">
        <v>50</v>
      </c>
      <c r="I72" s="87"/>
      <c r="J72" s="27"/>
      <c r="K72" s="48">
        <f t="shared" ref="K72:K77" si="1">ROUND(H72*F72/12,2)</f>
        <v>16.670000000000002</v>
      </c>
    </row>
    <row r="73" spans="1:11">
      <c r="A73" s="1"/>
      <c r="B73" s="33"/>
      <c r="C73" s="83"/>
      <c r="D73" s="84"/>
      <c r="E73" s="85"/>
      <c r="F73" s="34"/>
      <c r="G73" s="2"/>
      <c r="H73" s="86"/>
      <c r="I73" s="87"/>
      <c r="J73" s="27"/>
      <c r="K73" s="48">
        <f t="shared" si="1"/>
        <v>0</v>
      </c>
    </row>
    <row r="74" spans="1:11">
      <c r="A74" s="1"/>
      <c r="B74" s="9"/>
      <c r="C74" s="83"/>
      <c r="D74" s="84"/>
      <c r="E74" s="85"/>
      <c r="F74" s="34"/>
      <c r="G74" s="2"/>
      <c r="H74" s="86"/>
      <c r="I74" s="87"/>
      <c r="J74" s="27"/>
      <c r="K74" s="48">
        <f t="shared" si="1"/>
        <v>0</v>
      </c>
    </row>
    <row r="75" spans="1:11">
      <c r="A75" s="1"/>
      <c r="B75" s="33"/>
      <c r="C75" s="83"/>
      <c r="D75" s="84"/>
      <c r="E75" s="85"/>
      <c r="F75" s="34"/>
      <c r="G75" s="2"/>
      <c r="H75" s="86"/>
      <c r="I75" s="87"/>
      <c r="J75" s="27"/>
      <c r="K75" s="48">
        <f t="shared" si="1"/>
        <v>0</v>
      </c>
    </row>
    <row r="76" spans="1:11" ht="29.25" customHeight="1">
      <c r="A76" s="1"/>
      <c r="B76" s="35" t="s">
        <v>92</v>
      </c>
      <c r="C76" s="83"/>
      <c r="D76" s="84"/>
      <c r="E76" s="85"/>
      <c r="F76" s="34"/>
      <c r="G76" s="2"/>
      <c r="H76" s="86"/>
      <c r="I76" s="87"/>
      <c r="J76" s="27"/>
      <c r="K76" s="48">
        <f t="shared" si="1"/>
        <v>0</v>
      </c>
    </row>
    <row r="77" spans="1:11">
      <c r="A77" s="1"/>
      <c r="B77" s="35"/>
      <c r="C77" s="83"/>
      <c r="D77" s="84"/>
      <c r="E77" s="85"/>
      <c r="F77" s="34"/>
      <c r="G77" s="2"/>
      <c r="H77" s="86"/>
      <c r="I77" s="87"/>
      <c r="J77" s="27"/>
      <c r="K77" s="48">
        <f t="shared" si="1"/>
        <v>0</v>
      </c>
    </row>
    <row r="78" spans="1:11">
      <c r="A78" s="65" t="s">
        <v>93</v>
      </c>
      <c r="B78" s="66"/>
      <c r="C78" s="66"/>
      <c r="D78" s="66"/>
      <c r="E78" s="66"/>
      <c r="F78" s="66"/>
      <c r="G78" s="66"/>
      <c r="H78" s="66"/>
      <c r="I78" s="67"/>
      <c r="J78" s="26" t="s">
        <v>51</v>
      </c>
      <c r="K78" s="55">
        <f>ROUND((K71),2)</f>
        <v>16.670000000000002</v>
      </c>
    </row>
    <row r="79" spans="1:11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>
      <c r="A80" s="78" t="s">
        <v>94</v>
      </c>
      <c r="B80" s="79"/>
      <c r="C80" s="79"/>
      <c r="D80" s="79"/>
      <c r="E80" s="79"/>
      <c r="F80" s="79"/>
      <c r="G80" s="79"/>
      <c r="H80" s="79"/>
      <c r="I80" s="79"/>
      <c r="J80" s="79"/>
      <c r="K80" s="80"/>
    </row>
    <row r="81" spans="1:11">
      <c r="A81" s="1">
        <v>6</v>
      </c>
      <c r="B81" s="81" t="s">
        <v>95</v>
      </c>
      <c r="C81" s="81"/>
      <c r="D81" s="81"/>
      <c r="E81" s="81"/>
      <c r="F81" s="81"/>
      <c r="G81" s="81"/>
      <c r="H81" s="81"/>
      <c r="I81" s="81"/>
      <c r="J81" s="1" t="s">
        <v>3</v>
      </c>
      <c r="K81" s="1" t="s">
        <v>4</v>
      </c>
    </row>
    <row r="82" spans="1:11">
      <c r="A82" s="1" t="s">
        <v>5</v>
      </c>
      <c r="B82" s="73" t="s">
        <v>96</v>
      </c>
      <c r="C82" s="73"/>
      <c r="D82" s="73"/>
      <c r="E82" s="73"/>
      <c r="F82" s="73"/>
      <c r="G82" s="73"/>
      <c r="H82" s="73"/>
      <c r="I82" s="73"/>
      <c r="J82" s="36">
        <v>7.0000000000000007E-2</v>
      </c>
      <c r="K82" s="48">
        <f>ROUND(J82*K106,2)</f>
        <v>389.41</v>
      </c>
    </row>
    <row r="83" spans="1:11">
      <c r="A83" s="13" t="s">
        <v>7</v>
      </c>
      <c r="B83" s="73" t="s">
        <v>97</v>
      </c>
      <c r="C83" s="73"/>
      <c r="D83" s="73"/>
      <c r="E83" s="73"/>
      <c r="F83" s="73"/>
      <c r="G83" s="73"/>
      <c r="H83" s="73"/>
      <c r="I83" s="73"/>
      <c r="J83" s="36">
        <v>0.03</v>
      </c>
      <c r="K83" s="48">
        <f>ROUND(J83*(K82+K106),2)</f>
        <v>178.57</v>
      </c>
    </row>
    <row r="84" spans="1:11">
      <c r="A84" s="1" t="s">
        <v>10</v>
      </c>
      <c r="B84" s="82" t="s">
        <v>98</v>
      </c>
      <c r="C84" s="82"/>
      <c r="D84" s="82"/>
      <c r="E84" s="82"/>
      <c r="F84" s="82"/>
      <c r="G84" s="82"/>
      <c r="H84" s="82"/>
      <c r="I84" s="82"/>
      <c r="J84" s="12"/>
      <c r="K84" s="54"/>
    </row>
    <row r="85" spans="1:11">
      <c r="A85" s="13" t="s">
        <v>99</v>
      </c>
      <c r="B85" s="73" t="s">
        <v>100</v>
      </c>
      <c r="C85" s="73"/>
      <c r="D85" s="73"/>
      <c r="E85" s="73"/>
      <c r="F85" s="73"/>
      <c r="G85" s="73"/>
      <c r="H85" s="73"/>
      <c r="I85" s="73"/>
      <c r="J85" s="37">
        <v>1.6500000000000001E-2</v>
      </c>
      <c r="K85" s="49">
        <f>((K$82+K$83+K$106)*J85)/(100%-J$85)</f>
        <v>102.85833248601931</v>
      </c>
    </row>
    <row r="86" spans="1:11">
      <c r="A86" s="13" t="s">
        <v>101</v>
      </c>
      <c r="B86" s="73" t="s">
        <v>102</v>
      </c>
      <c r="C86" s="73"/>
      <c r="D86" s="73"/>
      <c r="E86" s="73"/>
      <c r="F86" s="73"/>
      <c r="G86" s="73"/>
      <c r="H86" s="73"/>
      <c r="I86" s="73"/>
      <c r="J86" s="38">
        <v>7.5999999999999998E-2</v>
      </c>
      <c r="K86" s="49">
        <f>((K$82+K$83+K$106)*J86)/(100%-J86)</f>
        <v>504.27974025974015</v>
      </c>
    </row>
    <row r="87" spans="1:11">
      <c r="A87" s="13" t="s">
        <v>103</v>
      </c>
      <c r="B87" s="74" t="s">
        <v>123</v>
      </c>
      <c r="C87" s="73"/>
      <c r="D87" s="73"/>
      <c r="E87" s="73"/>
      <c r="F87" s="73"/>
      <c r="G87" s="73"/>
      <c r="H87" s="73"/>
      <c r="I87" s="73"/>
      <c r="J87" s="38">
        <v>0.03</v>
      </c>
      <c r="K87" s="49">
        <f>ROUND(J87*K95,2)</f>
        <v>33.369999999999997</v>
      </c>
    </row>
    <row r="88" spans="1:11">
      <c r="A88" s="65" t="s">
        <v>104</v>
      </c>
      <c r="B88" s="66"/>
      <c r="C88" s="66"/>
      <c r="D88" s="66"/>
      <c r="E88" s="66"/>
      <c r="F88" s="66"/>
      <c r="G88" s="66"/>
      <c r="H88" s="66"/>
      <c r="I88" s="67"/>
      <c r="J88" s="37">
        <f>SUM(J82:J87)</f>
        <v>0.2225</v>
      </c>
      <c r="K88" s="50">
        <f>ROUND(SUM(K82:K87),2)</f>
        <v>1208.49</v>
      </c>
    </row>
    <row r="89" spans="1:11">
      <c r="A89" s="39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>
      <c r="A90" s="40" t="s">
        <v>105</v>
      </c>
      <c r="B90" s="75" t="s">
        <v>106</v>
      </c>
      <c r="C90" s="75"/>
      <c r="D90" s="75"/>
      <c r="E90" s="75"/>
      <c r="F90" s="75"/>
      <c r="G90" s="75"/>
      <c r="H90" s="75"/>
      <c r="I90" s="75"/>
      <c r="J90" s="41">
        <f>J87</f>
        <v>0.03</v>
      </c>
      <c r="K90" s="51"/>
    </row>
    <row r="91" spans="1:11" ht="1.5" customHeight="1">
      <c r="A91" s="42"/>
      <c r="B91" s="76" t="s">
        <v>116</v>
      </c>
      <c r="C91" s="77"/>
      <c r="D91" s="77"/>
      <c r="E91" s="77"/>
      <c r="F91" s="77"/>
      <c r="G91" s="77"/>
      <c r="H91" s="77"/>
      <c r="I91" s="77"/>
      <c r="J91" s="77"/>
      <c r="K91" s="52"/>
    </row>
    <row r="92" spans="1:11" hidden="1">
      <c r="A92" s="43"/>
      <c r="B92" s="77"/>
      <c r="C92" s="77"/>
      <c r="D92" s="77"/>
      <c r="E92" s="77"/>
      <c r="F92" s="77"/>
      <c r="G92" s="77"/>
      <c r="H92" s="77"/>
      <c r="I92" s="77"/>
      <c r="J92" s="77"/>
      <c r="K92" s="52"/>
    </row>
    <row r="93" spans="1:11" ht="21.75" customHeight="1">
      <c r="A93" s="42" t="s">
        <v>107</v>
      </c>
      <c r="B93" s="77"/>
      <c r="C93" s="77"/>
      <c r="D93" s="77"/>
      <c r="E93" s="77"/>
      <c r="F93" s="77"/>
      <c r="G93" s="77"/>
      <c r="H93" s="77"/>
      <c r="I93" s="77"/>
      <c r="J93" s="77"/>
      <c r="K93" s="52">
        <f>ROUND(K41+K105+K82+K83,2)</f>
        <v>1078.83</v>
      </c>
    </row>
    <row r="94" spans="1:11" ht="6" customHeight="1">
      <c r="A94" s="42"/>
      <c r="B94" s="77"/>
      <c r="C94" s="77"/>
      <c r="D94" s="77"/>
      <c r="E94" s="77"/>
      <c r="F94" s="77"/>
      <c r="G94" s="77"/>
      <c r="H94" s="77"/>
      <c r="I94" s="77"/>
      <c r="J94" s="77"/>
      <c r="K94" s="52"/>
    </row>
    <row r="95" spans="1:11">
      <c r="A95" s="42" t="s">
        <v>108</v>
      </c>
      <c r="B95" s="68" t="s">
        <v>109</v>
      </c>
      <c r="C95" s="68"/>
      <c r="D95" s="68"/>
      <c r="E95" s="68"/>
      <c r="F95" s="68"/>
      <c r="G95" s="68"/>
      <c r="H95" s="68"/>
      <c r="I95" s="68"/>
      <c r="J95" s="68"/>
      <c r="K95" s="52">
        <f>ROUND(K93/(1-J90),2)</f>
        <v>1112.2</v>
      </c>
    </row>
    <row r="96" spans="1:11">
      <c r="A96" s="42"/>
      <c r="B96" s="44"/>
      <c r="C96" s="44"/>
      <c r="D96" s="44"/>
      <c r="E96" s="44"/>
      <c r="F96" s="44"/>
      <c r="G96" s="44"/>
      <c r="H96" s="44"/>
      <c r="I96" s="44"/>
      <c r="J96" s="45"/>
      <c r="K96" s="52"/>
    </row>
    <row r="97" spans="1:11">
      <c r="A97" s="46"/>
      <c r="B97" s="69" t="s">
        <v>110</v>
      </c>
      <c r="C97" s="69"/>
      <c r="D97" s="69"/>
      <c r="E97" s="69"/>
      <c r="F97" s="69"/>
      <c r="G97" s="69"/>
      <c r="H97" s="69"/>
      <c r="I97" s="69"/>
      <c r="J97" s="69"/>
      <c r="K97" s="53">
        <f>ROUND(K95-K93,2)</f>
        <v>33.369999999999997</v>
      </c>
    </row>
    <row r="98" spans="1:1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47"/>
    </row>
    <row r="99" spans="1:11">
      <c r="A99" s="70" t="s">
        <v>111</v>
      </c>
      <c r="B99" s="71"/>
      <c r="C99" s="71"/>
      <c r="D99" s="71"/>
      <c r="E99" s="71"/>
      <c r="F99" s="71"/>
      <c r="G99" s="71"/>
      <c r="H99" s="71"/>
      <c r="I99" s="71"/>
      <c r="J99" s="71"/>
      <c r="K99" s="72"/>
    </row>
    <row r="100" spans="1:11">
      <c r="A100" s="65" t="s">
        <v>112</v>
      </c>
      <c r="B100" s="66"/>
      <c r="C100" s="66"/>
      <c r="D100" s="66"/>
      <c r="E100" s="66"/>
      <c r="F100" s="66"/>
      <c r="G100" s="66"/>
      <c r="H100" s="66"/>
      <c r="I100" s="66"/>
      <c r="J100" s="67"/>
      <c r="K100" s="1" t="s">
        <v>4</v>
      </c>
    </row>
    <row r="101" spans="1:11">
      <c r="A101" s="27" t="s">
        <v>5</v>
      </c>
      <c r="B101" s="62" t="str">
        <f>A2</f>
        <v>MÓDULO 1 - COMPOSIÇÃO DA REMUNERAÇÃO</v>
      </c>
      <c r="C101" s="63"/>
      <c r="D101" s="63"/>
      <c r="E101" s="63"/>
      <c r="F101" s="63"/>
      <c r="G101" s="63"/>
      <c r="H101" s="63"/>
      <c r="I101" s="63"/>
      <c r="J101" s="64"/>
      <c r="K101" s="48">
        <f>K10</f>
        <v>2830.4</v>
      </c>
    </row>
    <row r="102" spans="1:11">
      <c r="A102" s="34" t="s">
        <v>7</v>
      </c>
      <c r="B102" s="62" t="str">
        <f>A12</f>
        <v>MÓDULO 2 – ENCARGOS E BENEFÍCIOS ANUAIS, MENSAIS E DIÁRIOS</v>
      </c>
      <c r="C102" s="63"/>
      <c r="D102" s="63"/>
      <c r="E102" s="63"/>
      <c r="F102" s="63"/>
      <c r="G102" s="63"/>
      <c r="H102" s="63"/>
      <c r="I102" s="63"/>
      <c r="J102" s="64"/>
      <c r="K102" s="49">
        <f>K42</f>
        <v>1965.7</v>
      </c>
    </row>
    <row r="103" spans="1:11">
      <c r="A103" s="34" t="s">
        <v>10</v>
      </c>
      <c r="B103" s="62" t="str">
        <f>A44</f>
        <v>MÓDULO 3 – PROVISÃO PARA RESCISÃO</v>
      </c>
      <c r="C103" s="63"/>
      <c r="D103" s="63"/>
      <c r="E103" s="63"/>
      <c r="F103" s="63"/>
      <c r="G103" s="63"/>
      <c r="H103" s="63"/>
      <c r="I103" s="63"/>
      <c r="J103" s="64"/>
      <c r="K103" s="49">
        <f>K51</f>
        <v>330.94</v>
      </c>
    </row>
    <row r="104" spans="1:11">
      <c r="A104" s="27" t="s">
        <v>14</v>
      </c>
      <c r="B104" s="62" t="str">
        <f>A53</f>
        <v>MÓDULO 4 – CUSTO DE REPOSIÇÃO DO PROFISSIONAL AUSENTE</v>
      </c>
      <c r="C104" s="63"/>
      <c r="D104" s="63"/>
      <c r="E104" s="63"/>
      <c r="F104" s="63"/>
      <c r="G104" s="63"/>
      <c r="H104" s="63"/>
      <c r="I104" s="63"/>
      <c r="J104" s="64"/>
      <c r="K104" s="49">
        <f>K67</f>
        <v>419.29</v>
      </c>
    </row>
    <row r="105" spans="1:11">
      <c r="A105" s="34" t="s">
        <v>20</v>
      </c>
      <c r="B105" s="62" t="str">
        <f>A69</f>
        <v>MÓDULO 5 – INSUMOS DIVERSOS</v>
      </c>
      <c r="C105" s="63"/>
      <c r="D105" s="63"/>
      <c r="E105" s="63"/>
      <c r="F105" s="63"/>
      <c r="G105" s="63"/>
      <c r="H105" s="63"/>
      <c r="I105" s="63"/>
      <c r="J105" s="64"/>
      <c r="K105" s="49">
        <f>K78</f>
        <v>16.670000000000002</v>
      </c>
    </row>
    <row r="106" spans="1:11">
      <c r="A106" s="13"/>
      <c r="B106" s="65" t="s">
        <v>113</v>
      </c>
      <c r="C106" s="66"/>
      <c r="D106" s="66"/>
      <c r="E106" s="66"/>
      <c r="F106" s="66"/>
      <c r="G106" s="66"/>
      <c r="H106" s="66"/>
      <c r="I106" s="66"/>
      <c r="J106" s="67"/>
      <c r="K106" s="50">
        <f>TRUNC(SUM(K101:K105),2)</f>
        <v>5563</v>
      </c>
    </row>
    <row r="107" spans="1:11">
      <c r="A107" s="27" t="s">
        <v>23</v>
      </c>
      <c r="B107" s="62" t="str">
        <f>A80</f>
        <v>MÓDULO 6 – CUSTOS INDIRETOS, TRIBUTOS E LUCRO</v>
      </c>
      <c r="C107" s="63"/>
      <c r="D107" s="63"/>
      <c r="E107" s="63"/>
      <c r="F107" s="63"/>
      <c r="G107" s="63"/>
      <c r="H107" s="63"/>
      <c r="I107" s="63"/>
      <c r="J107" s="64"/>
      <c r="K107" s="48">
        <f>K88</f>
        <v>1208.49</v>
      </c>
    </row>
    <row r="108" spans="1:11">
      <c r="A108" s="65" t="s">
        <v>114</v>
      </c>
      <c r="B108" s="66"/>
      <c r="C108" s="66"/>
      <c r="D108" s="66"/>
      <c r="E108" s="66"/>
      <c r="F108" s="66"/>
      <c r="G108" s="66"/>
      <c r="H108" s="66"/>
      <c r="I108" s="66"/>
      <c r="J108" s="67"/>
      <c r="K108" s="50">
        <f>TRUNC(SUM(K106:K107),2)</f>
        <v>6771.49</v>
      </c>
    </row>
  </sheetData>
  <mergeCells count="108">
    <mergeCell ref="C6:E6"/>
    <mergeCell ref="G6:I6"/>
    <mergeCell ref="C8:I8"/>
    <mergeCell ref="B9:I9"/>
    <mergeCell ref="A10:J10"/>
    <mergeCell ref="A12:K12"/>
    <mergeCell ref="A1:B1"/>
    <mergeCell ref="C1:K1"/>
    <mergeCell ref="A2:K2"/>
    <mergeCell ref="B3:I3"/>
    <mergeCell ref="B4:I4"/>
    <mergeCell ref="C5:I5"/>
    <mergeCell ref="B19:I19"/>
    <mergeCell ref="B20:I20"/>
    <mergeCell ref="B22:I22"/>
    <mergeCell ref="B23:I23"/>
    <mergeCell ref="B24:I24"/>
    <mergeCell ref="B25:I25"/>
    <mergeCell ref="A13:I13"/>
    <mergeCell ref="B14:I14"/>
    <mergeCell ref="B15:I15"/>
    <mergeCell ref="A16:I16"/>
    <mergeCell ref="A17:K17"/>
    <mergeCell ref="A18:I18"/>
    <mergeCell ref="B32:I32"/>
    <mergeCell ref="B33:I33"/>
    <mergeCell ref="B34:I34"/>
    <mergeCell ref="A35:J35"/>
    <mergeCell ref="A36:K36"/>
    <mergeCell ref="A37:K37"/>
    <mergeCell ref="B26:I26"/>
    <mergeCell ref="A27:I27"/>
    <mergeCell ref="A28:K28"/>
    <mergeCell ref="A29:I29"/>
    <mergeCell ref="C31:D31"/>
    <mergeCell ref="G31:H31"/>
    <mergeCell ref="A44:K44"/>
    <mergeCell ref="B45:I45"/>
    <mergeCell ref="B46:I46"/>
    <mergeCell ref="B47:I47"/>
    <mergeCell ref="B48:I48"/>
    <mergeCell ref="B49:I49"/>
    <mergeCell ref="A38:J38"/>
    <mergeCell ref="B39:J39"/>
    <mergeCell ref="B40:J40"/>
    <mergeCell ref="B41:J41"/>
    <mergeCell ref="A42:J42"/>
    <mergeCell ref="A43:K43"/>
    <mergeCell ref="B56:I56"/>
    <mergeCell ref="A57:I57"/>
    <mergeCell ref="A58:K58"/>
    <mergeCell ref="A59:I59"/>
    <mergeCell ref="B60:I60"/>
    <mergeCell ref="A61:I61"/>
    <mergeCell ref="B50:I50"/>
    <mergeCell ref="A51:I51"/>
    <mergeCell ref="A52:K52"/>
    <mergeCell ref="A53:K53"/>
    <mergeCell ref="A54:I54"/>
    <mergeCell ref="B55:I55"/>
    <mergeCell ref="A68:K68"/>
    <mergeCell ref="A69:K69"/>
    <mergeCell ref="B70:I70"/>
    <mergeCell ref="B71:I71"/>
    <mergeCell ref="C72:E72"/>
    <mergeCell ref="H72:I72"/>
    <mergeCell ref="A62:K62"/>
    <mergeCell ref="A63:K63"/>
    <mergeCell ref="A64:J64"/>
    <mergeCell ref="B65:J65"/>
    <mergeCell ref="B66:J66"/>
    <mergeCell ref="A67:J67"/>
    <mergeCell ref="C76:E76"/>
    <mergeCell ref="H76:I76"/>
    <mergeCell ref="C77:E77"/>
    <mergeCell ref="H77:I77"/>
    <mergeCell ref="A78:I78"/>
    <mergeCell ref="A79:K79"/>
    <mergeCell ref="C73:E73"/>
    <mergeCell ref="H73:I73"/>
    <mergeCell ref="C74:E74"/>
    <mergeCell ref="H74:I74"/>
    <mergeCell ref="C75:E75"/>
    <mergeCell ref="H75:I75"/>
    <mergeCell ref="B86:I86"/>
    <mergeCell ref="B87:I87"/>
    <mergeCell ref="A88:I88"/>
    <mergeCell ref="B89:K89"/>
    <mergeCell ref="B90:I90"/>
    <mergeCell ref="B91:J94"/>
    <mergeCell ref="A80:K80"/>
    <mergeCell ref="B81:I81"/>
    <mergeCell ref="B82:I82"/>
    <mergeCell ref="B83:I83"/>
    <mergeCell ref="B84:I84"/>
    <mergeCell ref="B85:I85"/>
    <mergeCell ref="B103:J103"/>
    <mergeCell ref="B104:J104"/>
    <mergeCell ref="B105:J105"/>
    <mergeCell ref="B106:J106"/>
    <mergeCell ref="B107:J107"/>
    <mergeCell ref="A108:J108"/>
    <mergeCell ref="B95:J95"/>
    <mergeCell ref="B97:J97"/>
    <mergeCell ref="A99:K99"/>
    <mergeCell ref="A100:J100"/>
    <mergeCell ref="B101:J101"/>
    <mergeCell ref="B102:J102"/>
  </mergeCells>
  <pageMargins left="0.51181102362204722" right="0.51181102362204722" top="0.78740157480314965" bottom="0.78740157480314965" header="0.31496062992125984" footer="0.31496062992125984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Educador Físico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cida</dc:creator>
  <cp:lastModifiedBy>Cliente</cp:lastModifiedBy>
  <cp:lastPrinted>2022-05-18T19:40:26Z</cp:lastPrinted>
  <dcterms:created xsi:type="dcterms:W3CDTF">2022-04-25T14:51:38Z</dcterms:created>
  <dcterms:modified xsi:type="dcterms:W3CDTF">2023-05-19T17:50:41Z</dcterms:modified>
</cp:coreProperties>
</file>